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vvC0tFDU+p1KuPWnCujkqi8Rpqq01FM2vEhhG46KjxB58HNbnXCPSMlTDJITI4uE5g6hSSGiOL7KaxJIKVT6Dg==" saltValue="DSpK82H0LV6866SrJW9OiQ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6 3. forduló\"/>
    </mc:Choice>
  </mc:AlternateContent>
  <xr:revisionPtr revIDLastSave="0" documentId="13_ncr:10001_{334E211C-D2DC-492E-B855-B35316CDFF87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M16" i="4"/>
  <c r="P6" i="10" l="1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T42" i="9" s="1"/>
  <c r="O46" i="9"/>
  <c r="S42" i="9" s="1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8" i="10" l="1"/>
  <c r="T58" i="10"/>
  <c r="S50" i="10"/>
  <c r="T50" i="10"/>
  <c r="Q50" i="10"/>
  <c r="R50" i="10"/>
  <c r="S42" i="10"/>
  <c r="R42" i="10"/>
  <c r="S34" i="10"/>
  <c r="T34" i="10"/>
  <c r="T26" i="10"/>
  <c r="S26" i="10"/>
  <c r="S18" i="10"/>
  <c r="T18" i="10"/>
  <c r="R18" i="10"/>
  <c r="Q18" i="10"/>
  <c r="S10" i="10"/>
  <c r="R10" i="10"/>
  <c r="S58" i="9"/>
  <c r="T58" i="9"/>
  <c r="S50" i="9"/>
  <c r="R50" i="9"/>
  <c r="T50" i="9"/>
  <c r="Q50" i="9"/>
  <c r="R42" i="9"/>
  <c r="Q42" i="9"/>
  <c r="T34" i="9"/>
  <c r="S34" i="9"/>
  <c r="T26" i="9"/>
  <c r="S26" i="9"/>
  <c r="S18" i="9"/>
  <c r="T18" i="9"/>
  <c r="R18" i="9"/>
  <c r="Q18" i="9"/>
  <c r="S10" i="9"/>
  <c r="Q10" i="9"/>
  <c r="T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Q8" i="1" s="1"/>
  <c r="A13" i="1"/>
  <c r="Q14" i="1" s="1"/>
  <c r="A11" i="1"/>
  <c r="A9" i="1"/>
  <c r="A5" i="1"/>
  <c r="A3" i="1"/>
  <c r="B12" i="3"/>
  <c r="F12" i="3" s="1"/>
  <c r="Q16" i="1" l="1"/>
  <c r="Q20" i="1"/>
  <c r="Q22" i="1"/>
  <c r="N4" i="1"/>
  <c r="G5" i="1"/>
  <c r="O19" i="1"/>
  <c r="R10" i="1"/>
  <c r="I22" i="1"/>
  <c r="O6" i="1"/>
  <c r="Q13" i="1"/>
  <c r="S12" i="1"/>
  <c r="U6" i="1"/>
  <c r="U11" i="1"/>
  <c r="M20" i="1"/>
  <c r="U4" i="1"/>
  <c r="D4" i="1"/>
  <c r="T3" i="1"/>
  <c r="N12" i="1"/>
  <c r="O14" i="1"/>
  <c r="T17" i="1"/>
  <c r="R6" i="1"/>
  <c r="S8" i="1"/>
  <c r="I4" i="1"/>
  <c r="Q5" i="1"/>
  <c r="M7" i="1"/>
  <c r="U14" i="1"/>
  <c r="S7" i="1"/>
  <c r="O9" i="1"/>
  <c r="T9" i="1"/>
  <c r="M10" i="1"/>
  <c r="S15" i="1"/>
  <c r="S18" i="1"/>
  <c r="T10" i="1"/>
  <c r="P10" i="1"/>
  <c r="L10" i="1"/>
  <c r="T16" i="1"/>
  <c r="P16" i="1"/>
  <c r="S4" i="1"/>
  <c r="T12" i="1"/>
  <c r="P12" i="1"/>
  <c r="L12" i="1"/>
  <c r="R18" i="1"/>
  <c r="U18" i="1"/>
  <c r="T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M8" i="1"/>
  <c r="R8" i="1"/>
  <c r="K9" i="1"/>
  <c r="U9" i="1"/>
  <c r="N10" i="1"/>
  <c r="S10" i="1"/>
  <c r="Q11" i="1"/>
  <c r="O12" i="1"/>
  <c r="U12" i="1"/>
  <c r="S13" i="1"/>
  <c r="T15" i="1"/>
  <c r="R16" i="1"/>
  <c r="U17" i="1"/>
  <c r="C19" i="1"/>
  <c r="U19" i="1"/>
  <c r="O21" i="1"/>
  <c r="M22" i="1"/>
  <c r="K21" i="1"/>
  <c r="T4" i="1"/>
  <c r="P4" i="1"/>
  <c r="L4" i="1"/>
  <c r="H4" i="1"/>
  <c r="T14" i="1"/>
  <c r="P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K7" i="1"/>
  <c r="U7" i="1"/>
  <c r="I8" i="1"/>
  <c r="N8" i="1"/>
  <c r="Q9" i="1"/>
  <c r="J10" i="1"/>
  <c r="O10" i="1"/>
  <c r="U10" i="1"/>
  <c r="M11" i="1"/>
  <c r="S11" i="1"/>
  <c r="Q12" i="1"/>
  <c r="O13" i="1"/>
  <c r="T13" i="1"/>
  <c r="R14" i="1"/>
  <c r="U15" i="1"/>
  <c r="S16" i="1"/>
  <c r="G19" i="1"/>
  <c r="E20" i="1"/>
  <c r="C21" i="1"/>
  <c r="S21" i="1"/>
  <c r="J6" i="1"/>
  <c r="K8" i="1"/>
  <c r="T6" i="1"/>
  <c r="P6" i="1"/>
  <c r="L6" i="1"/>
  <c r="H6" i="1"/>
  <c r="T8" i="1"/>
  <c r="P8" i="1"/>
  <c r="L8" i="1"/>
  <c r="H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K5" i="1"/>
  <c r="U5" i="1"/>
  <c r="I6" i="1"/>
  <c r="N6" i="1"/>
  <c r="S6" i="1"/>
  <c r="Q7" i="1"/>
  <c r="J8" i="1"/>
  <c r="O8" i="1"/>
  <c r="U8" i="1"/>
  <c r="M9" i="1"/>
  <c r="S9" i="1"/>
  <c r="K10" i="1"/>
  <c r="Q10" i="1"/>
  <c r="O11" i="1"/>
  <c r="T11" i="1"/>
  <c r="M12" i="1"/>
  <c r="R12" i="1"/>
  <c r="U13" i="1"/>
  <c r="N14" i="1"/>
  <c r="S14" i="1"/>
  <c r="Q15" i="1"/>
  <c r="U16" i="1"/>
  <c r="S17" i="1"/>
  <c r="K19" i="1"/>
  <c r="I20" i="1"/>
  <c r="G21" i="1"/>
  <c r="E22" i="1"/>
  <c r="B11" i="3"/>
  <c r="F11" i="3" s="1"/>
  <c r="L9" i="1"/>
  <c r="F3" i="1"/>
  <c r="B7" i="3"/>
  <c r="F7" i="3" s="1"/>
  <c r="N7" i="1"/>
  <c r="N19" i="1"/>
  <c r="R15" i="1"/>
  <c r="D19" i="1"/>
  <c r="R5" i="1"/>
  <c r="L19" i="1"/>
  <c r="R13" i="1"/>
  <c r="N5" i="1"/>
  <c r="N9" i="1"/>
  <c r="H3" i="1"/>
  <c r="J9" i="1"/>
  <c r="B2" i="3"/>
  <c r="F2" i="3" s="1"/>
  <c r="J7" i="1"/>
  <c r="N13" i="1"/>
  <c r="J5" i="1"/>
  <c r="P11" i="1"/>
  <c r="F5" i="1"/>
  <c r="B19" i="1"/>
  <c r="R3" i="1"/>
  <c r="L11" i="1"/>
  <c r="P3" i="1"/>
  <c r="P19" i="1"/>
  <c r="R17" i="1"/>
  <c r="H7" i="1"/>
  <c r="P15" i="1"/>
  <c r="P13" i="1"/>
  <c r="L5" i="1"/>
  <c r="N11" i="1"/>
  <c r="H19" i="1"/>
  <c r="R9" i="1"/>
  <c r="N3" i="1"/>
  <c r="J3" i="1"/>
  <c r="F19" i="1"/>
  <c r="R7" i="1"/>
  <c r="D3" i="1"/>
  <c r="P7" i="1"/>
  <c r="L7" i="1"/>
  <c r="P5" i="1"/>
  <c r="J19" i="1"/>
  <c r="R11" i="1"/>
  <c r="H5" i="1"/>
  <c r="P9" i="1"/>
  <c r="L3" i="1"/>
  <c r="B4" i="3"/>
  <c r="F4" i="3" s="1"/>
  <c r="B10" i="3" l="1"/>
  <c r="F10" i="3" s="1"/>
  <c r="B3" i="3"/>
  <c r="F3" i="3" s="1"/>
  <c r="B9" i="3"/>
  <c r="F9" i="3" s="1"/>
  <c r="Z13" i="1" s="1"/>
  <c r="AA13" i="1" s="1"/>
  <c r="B8" i="3"/>
  <c r="F8" i="3" s="1"/>
  <c r="B6" i="3"/>
  <c r="F6" i="3" s="1"/>
  <c r="B5" i="3"/>
  <c r="F5" i="3" s="1"/>
  <c r="Z14" i="1" l="1"/>
  <c r="AA14" i="1" s="1"/>
  <c r="Z10" i="1"/>
  <c r="AA10" i="1" s="1"/>
  <c r="Z9" i="1"/>
  <c r="AA9" i="1" s="1"/>
  <c r="Z11" i="1"/>
  <c r="AA11" i="1" s="1"/>
  <c r="Z12" i="1"/>
  <c r="AA12" i="1" s="1"/>
  <c r="Z8" i="1"/>
  <c r="AA8" i="1" s="1"/>
  <c r="Z5" i="1"/>
  <c r="AA5" i="1" s="1"/>
  <c r="Z7" i="1"/>
  <c r="AA7" i="1" s="1"/>
  <c r="Z6" i="1"/>
  <c r="AA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<sst xmlns="http://schemas.openxmlformats.org/spreadsheetml/2006/main" count="741" uniqueCount="153">
  <si>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</si>
  <si>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</si>
  <si>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</si>
  <si>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</si>
  <si>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</si>
  <si>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</si>
  <si>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</si>
  <si>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</si>
  <si>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</si>
  <si>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</si>
  <si>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</si>
  <si>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</si>
  <si>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</si>
  <si>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</si>
  <si>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</si>
  <si>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</si>
  <si>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</si>
  <si>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</si>
  <si>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</si>
  <si>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</si>
  <si>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</si>
  <si>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</si>
  <si>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</si>
  <si>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</si>
  <si>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</si>
  <si>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</si>
  <si>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</si>
  <si>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</si>
  <si>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CITY SQUASH CLUB SE</t>
  </si>
  <si>
    <t>BUDAÖRSI LABDA EGYLET I.</t>
  </si>
  <si>
    <t>SQUASHBEREK</t>
  </si>
  <si>
    <t>CSÉ-START TEAM I.</t>
  </si>
  <si>
    <t>ANICO KÉSZHÁZAK EGRI SQUASH SE</t>
  </si>
  <si>
    <t>MAFC EVOPRO</t>
  </si>
  <si>
    <t>BODROGI BAU-SZEGED SQUASH SE I.</t>
  </si>
  <si>
    <t>CITY SQUASH CLUB SE|BUDAÖRSI LABDA EGYLET I.</t>
  </si>
  <si>
    <t>BUDAÖRSI LABDA EGYLET I.|CITY SQUASH CLUB SE</t>
  </si>
  <si>
    <t>CITY SQUASH CLUB SE|SQUASHBEREK</t>
  </si>
  <si>
    <t>SQUASHBEREK|CITY SQUASH CLUB SE</t>
  </si>
  <si>
    <t>CITY SQUASH CLUB SE|BODROGI BAU-SZEGED SQUASH SE I.</t>
  </si>
  <si>
    <t>BODROGI BAU-SZEGED SQUASH SE I.|CITY SQUASH CLUB SE</t>
  </si>
  <si>
    <t>CITY SQUASH CLUB SE|CSÉ-START TEAM I.</t>
  </si>
  <si>
    <t>CSÉ-START TEAM I.|CITY SQUASH CLUB SE</t>
  </si>
  <si>
    <t>CITY SQUASH CLUB SE|ANICO KÉSZHÁZAK EGRI SQUASH SE</t>
  </si>
  <si>
    <t>ANICO KÉSZHÁZAK EGRI SQUASH SE|CITY SQUASH CLUB SE</t>
  </si>
  <si>
    <t>CITY SQUASH CLUB SE|MAFC EVOPRO</t>
  </si>
  <si>
    <t>MAFC EVOPRO|CITY SQUASH CLUB SE</t>
  </si>
  <si>
    <t>BUDAÖRSI LABDA EGYLET I.|SQUASHBEREK</t>
  </si>
  <si>
    <t>SQUASHBEREK|BUDAÖRSI LABDA EGYLET I.</t>
  </si>
  <si>
    <t>BUDAÖRSI LABDA EGYLET I.|BODROGI BAU-SZEGED SQUASH SE I.</t>
  </si>
  <si>
    <t>BODROGI BAU-SZEGED SQUASH SE I.|BUDAÖRSI LABDA EGYLET I.</t>
  </si>
  <si>
    <t>BUDAÖRSI LABDA EGYLET I.|CSÉ-START TEAM I.</t>
  </si>
  <si>
    <t>CSÉ-START TEAM I.|BUDAÖRSI LABDA EGYLET I.</t>
  </si>
  <si>
    <t>BUDAÖRSI LABDA EGYLET I.|ANICO KÉSZHÁZAK EGRI SQUASH SE</t>
  </si>
  <si>
    <t>ANICO KÉSZHÁZAK EGRI SQUASH SE|BUDAÖRSI LABDA EGYLET I.</t>
  </si>
  <si>
    <t>BUDAÖRSI LABDA EGYLET I.|MAFC EVOPRO</t>
  </si>
  <si>
    <t>MAFC EVOPRO|BUDAÖRSI LABDA EGYLET I.</t>
  </si>
  <si>
    <t>SQUASHBEREK|BODROGI BAU-SZEGED SQUASH SE I.</t>
  </si>
  <si>
    <t>BODROGI BAU-SZEGED SQUASH SE I.|SQUASHBEREK</t>
  </si>
  <si>
    <t>SQUASHBEREK|CSÉ-START TEAM I.</t>
  </si>
  <si>
    <t>CSÉ-START TEAM I.|SQUASHBEREK</t>
  </si>
  <si>
    <t>SQUASHBEREK|ANICO KÉSZHÁZAK EGRI SQUASH SE</t>
  </si>
  <si>
    <t>ANICO KÉSZHÁZAK EGRI SQUASH SE|SQUASHBEREK</t>
  </si>
  <si>
    <t>SQUASHBEREK|MAFC EVOPRO</t>
  </si>
  <si>
    <t>MAFC EVOPRO|SQUASHBEREK</t>
  </si>
  <si>
    <t>BODROGI BAU-SZEGED SQUASH SE I.|CSÉ-START TEAM I.</t>
  </si>
  <si>
    <t>CSÉ-START TEAM I.|BODROGI BAU-SZEGED SQUASH SE I.</t>
  </si>
  <si>
    <t>BODROGI BAU-SZEGED SQUASH SE I.|ANICO KÉSZHÁZAK EGRI SQUASH SE</t>
  </si>
  <si>
    <t>ANICO KÉSZHÁZAK EGRI SQUASH SE|BODROGI BAU-SZEGED SQUASH SE I.</t>
  </si>
  <si>
    <t>BODROGI BAU-SZEGED SQUASH SE I.|MAFC EVOPRO</t>
  </si>
  <si>
    <t>MAFC EVOPRO|BODROGI BAU-SZEGED SQUASH SE I.</t>
  </si>
  <si>
    <t>CSÉ-START TEAM I.|ANICO KÉSZHÁZAK EGRI SQUASH SE</t>
  </si>
  <si>
    <t>ANICO KÉSZHÁZAK EGRI SQUASH SE|CSÉ-START TEAM I.</t>
  </si>
  <si>
    <t>CSÉ-START TEAM I.|MAFC EVOPRO</t>
  </si>
  <si>
    <t>MAFC EVOPRO|CSÉ-START TEAM I.</t>
  </si>
  <si>
    <t>ANICO KÉSZHÁZAK EGRI SQUASH SE|MAFC EVOPRO</t>
  </si>
  <si>
    <t>MAFC EVOPRO|ANICO KÉSZHÁZAK EGRI SQUASH SE</t>
  </si>
  <si>
    <t>Kohlrusz Balázs</t>
  </si>
  <si>
    <t>Somlai Kristóf</t>
  </si>
  <si>
    <t>Sárkány László</t>
  </si>
  <si>
    <t>Szécsi Dávid</t>
  </si>
  <si>
    <t>Komlódi Regő</t>
  </si>
  <si>
    <t>Füredi Péter</t>
  </si>
  <si>
    <t>Jeszenszki Zoltán</t>
  </si>
  <si>
    <t>Kozma András</t>
  </si>
  <si>
    <t>Németh Nándor</t>
  </si>
  <si>
    <t>Gulyás Bence</t>
  </si>
  <si>
    <t>Vida Benjámin</t>
  </si>
  <si>
    <t>Szebeni Péter</t>
  </si>
  <si>
    <t>Juhász Áron</t>
  </si>
  <si>
    <t>Kamocsai Bendegúz</t>
  </si>
  <si>
    <t>Kiss-Máté Csenge</t>
  </si>
  <si>
    <t>Lengyel Szilárd</t>
  </si>
  <si>
    <t>Gémes Gergely</t>
  </si>
  <si>
    <t>Legény Ádám</t>
  </si>
  <si>
    <t>Tomor András</t>
  </si>
  <si>
    <t>Tóth Miklós</t>
  </si>
  <si>
    <t>Kárai Botond</t>
  </si>
  <si>
    <t>Püski Lénárd</t>
  </si>
  <si>
    <t>Czakó Vince</t>
  </si>
  <si>
    <t>Hurme Zakariás</t>
  </si>
  <si>
    <t>Zséger Ádám</t>
  </si>
  <si>
    <t>Bíró Balázs</t>
  </si>
  <si>
    <t>Szilvássy Levente</t>
  </si>
  <si>
    <t>Farkas Balázs</t>
  </si>
  <si>
    <t>Kirner Richárd</t>
  </si>
  <si>
    <t>Bary Gábor</t>
  </si>
  <si>
    <t>Sebestyén Dániel</t>
  </si>
  <si>
    <t>Szabolcsi Márk</t>
  </si>
  <si>
    <t>Tóth Tomas</t>
  </si>
  <si>
    <t>Tozucin Lucas</t>
  </si>
  <si>
    <t>Burcsi Péter</t>
  </si>
  <si>
    <t>Valló Zoltán</t>
  </si>
  <si>
    <t>Szabolcsy Márk</t>
  </si>
  <si>
    <t>Lóczy Attila</t>
  </si>
  <si>
    <t>Somla Kristóf</t>
  </si>
  <si>
    <t>Toth Tomas</t>
  </si>
  <si>
    <t>PERMETEZŐ KACSÁK - TOP CHALLENGE II.</t>
  </si>
  <si>
    <t>CITY SQUASH CLUB SE|PERMETEZŐ KACSÁK - TOP CHALLENGE II.</t>
  </si>
  <si>
    <t>PERMETEZŐ KACSÁK - TOP CHALLENGE II.|CITY SQUASH CLUB SE</t>
  </si>
  <si>
    <t>BUDAÖRSI LABDA EGYLET I.|PERMETEZŐ KACSÁK - TOP CHALLENGE II.</t>
  </si>
  <si>
    <t>PERMETEZŐ KACSÁK - TOP CHALLENGE II.|BUDAÖRSI LABDA EGYLET I.</t>
  </si>
  <si>
    <t>SQUASHBEREK|PERMETEZŐ KACSÁK - TOP CHALLENGE II.</t>
  </si>
  <si>
    <t>PERMETEZŐ KACSÁK - TOP CHALLENGE II.|SQUASHBEREK</t>
  </si>
  <si>
    <t>BODROGI BAU-SZEGED SQUASH SE I.|PERMETEZŐ KACSÁK - TOP CHALLENGE II.</t>
  </si>
  <si>
    <t>PERMETEZŐ KACSÁK - TOP CHALLENGE II.|BODROGI BAU-SZEGED SQUASH SE I.</t>
  </si>
  <si>
    <t>CSÉ-START TEAM I.|PERMETEZŐ KACSÁK - TOP CHALLENGE II.</t>
  </si>
  <si>
    <t>PERMETEZŐ KACSÁK - TOP CHALLENGE II.|CSÉ-START TEAM I.</t>
  </si>
  <si>
    <t>ANICO KÉSZHÁZAK EGRI SQUASH SE|PERMETEZŐ KACSÁK - TOP CHALLENGE II.</t>
  </si>
  <si>
    <t>PERMETEZŐ KACSÁK - TOP CHALLENGE II.|ANICO KÉSZHÁZAK EGRI SQUASH SE</t>
  </si>
  <si>
    <t>MAFC EVOPRO|PERMETEZŐ KACSÁK - TOP CHALLENGE II.</t>
  </si>
  <si>
    <t>PERMETEZŐ KACSÁK - TOP CHALLENGE II.|MAFC EVOPRO</t>
  </si>
  <si>
    <t>1</t>
  </si>
  <si>
    <t>Lukás Tuzinci</t>
  </si>
  <si>
    <t>Lukas Tuzinci</t>
  </si>
  <si>
    <t>Kovács Balázs</t>
  </si>
  <si>
    <t>Biró Balázs</t>
  </si>
  <si>
    <t>Komlódi Regó</t>
  </si>
  <si>
    <t>Jeszenkszky Zoltán</t>
  </si>
  <si>
    <t>Kirner Richard</t>
  </si>
  <si>
    <t>Cséffalvay Dániel</t>
  </si>
  <si>
    <t>Jeszenszky Zoltán</t>
  </si>
  <si>
    <t>?</t>
  </si>
  <si>
    <t>Tomas Toth</t>
  </si>
  <si>
    <t xml:space="preserve">Lukáš Tužinči               </t>
  </si>
  <si>
    <t>James Hyatt</t>
  </si>
  <si>
    <t>Makra Máté</t>
  </si>
  <si>
    <t>Nagy Simon</t>
  </si>
  <si>
    <t>Takács Benedek</t>
  </si>
  <si>
    <t>Kun Krisztina</t>
  </si>
  <si>
    <t>Szebestyén Dániel</t>
  </si>
  <si>
    <t>Szabóky Márton</t>
  </si>
  <si>
    <t>Bíó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</si>
</sst>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60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65" xfId="0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2" borderId="0" xfId="0" applyFill="1" applyBorder="1"/>
    <xf numFmtId="0" fontId="5" fillId="0" borderId="60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autoFilter ref="A1:M29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1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N23" sqref="N23"/>
    </sheetView>
  </sheetViews>
  <sheetFormatPr defaultRowHeight="14.4" x14ac:dyDescent="0.3"/>
  <cols>
    <col min="1" max="1" width="14.44140625" customWidth="1"/>
    <col min="2" max="17" width="6.88671875" customWidth="1"/>
    <col min="18" max="21" width="6.88671875" hidden="1" customWidth="1"/>
    <col min="22" max="23" width="0" hidden="1" customWidth="1"/>
    <col min="26" max="26" width="34.109375" customWidth="1"/>
  </cols>
  <sheetData>
    <row r="1" spans="1:27" ht="15" thickBot="1" x14ac:dyDescent="0.35"/>
    <row r="2" spans="1:27" ht="32.25" customHeight="1" x14ac:dyDescent="0.3">
      <c r="A2" s="35"/>
      <c r="B2" s="92" t="str">
        <f>IF(cs_1="","",cs_1)</f>
        <v>CITY SQUASH CLUB SE</v>
      </c>
      <c r="C2" s="93"/>
      <c r="D2" s="90" t="str">
        <f>IF(cs_2="","",cs_2)</f>
        <v>BUDAÖRSI LABDA EGYLET I.</v>
      </c>
      <c r="E2" s="94"/>
      <c r="F2" s="90" t="str">
        <f>IF(cs_3="","",cs_3)</f>
        <v>SQUASHBEREK</v>
      </c>
      <c r="G2" s="94"/>
      <c r="H2" s="90" t="str">
        <f>IF(cs_4="","",cs_4)</f>
        <v>BODROGI BAU-SZEGED SQUASH SE I.</v>
      </c>
      <c r="I2" s="94"/>
      <c r="J2" s="90" t="str">
        <f>IF(cs_5="","",cs_5)</f>
        <v>CSÉ-START TEAM I.</v>
      </c>
      <c r="K2" s="94"/>
      <c r="L2" s="90" t="str">
        <f>IF(cs_6="","",cs_6)</f>
        <v>ANICO KÉSZHÁZAK EGRI SQUASH SE</v>
      </c>
      <c r="M2" s="94"/>
      <c r="N2" s="90" t="str">
        <f>IF(cs_7="","",cs_7)</f>
        <v>MAFC EVOPRO</v>
      </c>
      <c r="O2" s="95"/>
      <c r="P2" s="92" t="str">
        <f>IF(cs_8="","",cs_8)</f>
        <v>PERMETEZŐ KACSÁK - TOP CHALLENGE II.</v>
      </c>
      <c r="Q2" s="96"/>
      <c r="R2" s="97" t="str">
        <f>IF(cs_9="","",cs_9)</f>
        <v/>
      </c>
      <c r="S2" s="94"/>
      <c r="T2" s="90" t="str">
        <f>IF(cs_10="","",cs_10)</f>
        <v/>
      </c>
      <c r="U2" s="91"/>
    </row>
    <row r="3" spans="1:27" ht="17.25" customHeight="1" x14ac:dyDescent="0.3">
      <c r="A3" s="87" t="str">
        <f>IF(cs_1="","",cs_1)</f>
        <v>CITY SQUASH CLUB SE</v>
      </c>
      <c r="B3" s="14"/>
      <c r="C3" s="15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3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1</v>
      </c>
      <c r="F3" s="18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3</v>
      </c>
      <c r="G3" s="19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1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4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0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4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0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4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0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4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4</v>
      </c>
      <c r="Q3" s="5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0</v>
      </c>
      <c r="R3" s="77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84"/>
      <c r="B4" s="12"/>
      <c r="C4" s="16"/>
      <c r="D4" s="20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9</v>
      </c>
      <c r="E4" s="21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3</v>
      </c>
      <c r="F4" s="22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9</v>
      </c>
      <c r="G4" s="23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5</v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12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2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12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1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12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0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12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0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12</v>
      </c>
      <c r="Q4" s="25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0</v>
      </c>
      <c r="R4" s="27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3">
      <c r="A5" s="83" t="str">
        <f>IF(cs_2="","",cs_2)</f>
        <v>BUDAÖRSI LABDA EGYLET I.</v>
      </c>
      <c r="B5" s="3">
        <v>1</v>
      </c>
      <c r="C5" s="4">
        <v>3</v>
      </c>
      <c r="D5" s="81"/>
      <c r="E5" s="81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0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4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1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3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4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0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4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0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4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0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4</v>
      </c>
      <c r="Q5" s="5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0</v>
      </c>
      <c r="R5" s="77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CITY SQUASH CLUB SE</v>
      </c>
      <c r="AA5" s="17">
        <f>IF(Y5="","",_xlfn.XLOOKUP(Z5,'Csapatok'!A:A,'Csapatok'!B:B))</f>
        <v>21</v>
      </c>
    </row>
    <row r="6" spans="1:27" ht="17.25" customHeight="1" x14ac:dyDescent="0.3">
      <c r="A6" s="88"/>
      <c r="B6" s="22">
        <v>3</v>
      </c>
      <c r="C6" s="21">
        <v>9</v>
      </c>
      <c r="D6" s="81"/>
      <c r="E6" s="81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0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12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4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10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11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12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12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1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12</v>
      </c>
      <c r="Q6" s="25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2</v>
      </c>
      <c r="R6" s="27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BODROGI BAU-SZEGED SQUASH SE I.</v>
      </c>
      <c r="AA6" s="17">
        <f>IF(Y6="","",_xlfn.XLOOKUP(Z6,'Csapatok'!A:A,'Csapatok'!B:B))</f>
        <v>18</v>
      </c>
    </row>
    <row r="7" spans="1:27" ht="17.25" customHeight="1" x14ac:dyDescent="0.3">
      <c r="A7" s="87" t="str">
        <f>IF(cs_3="","",cs_3)</f>
        <v>SQUASHBEREK</v>
      </c>
      <c r="B7" s="3">
        <v>1</v>
      </c>
      <c r="C7" s="4">
        <v>3</v>
      </c>
      <c r="D7" s="3">
        <v>4</v>
      </c>
      <c r="E7" s="4">
        <v>0</v>
      </c>
      <c r="F7" s="81"/>
      <c r="G7" s="81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1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3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3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1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4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0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4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0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5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77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SQUASHBEREK</v>
      </c>
      <c r="AA7" s="17">
        <f>IF(Y7="","",_xlfn.XLOOKUP(Z7,'Csapatok'!A:A,'Csapatok'!B:B))</f>
        <v>15</v>
      </c>
    </row>
    <row r="8" spans="1:27" ht="17.25" customHeight="1" x14ac:dyDescent="0.3">
      <c r="A8" s="88"/>
      <c r="B8" s="22">
        <v>5</v>
      </c>
      <c r="C8" s="21">
        <v>9</v>
      </c>
      <c r="D8" s="20">
        <v>12</v>
      </c>
      <c r="E8" s="21">
        <v>0</v>
      </c>
      <c r="F8" s="81"/>
      <c r="G8" s="81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5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9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11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3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12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1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12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2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5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0</v>
      </c>
      <c r="R8" s="78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BUDAÖRSI LABDA EGYLET I.</v>
      </c>
      <c r="AA8" s="17">
        <f>IF(Y8="","",_xlfn.XLOOKUP(Z8,'Csapatok'!A:A,'Csapatok'!B:B))</f>
        <v>12</v>
      </c>
    </row>
    <row r="9" spans="1:27" ht="17.25" customHeight="1" x14ac:dyDescent="0.3">
      <c r="A9" s="87" t="str">
        <f>IF(cs_4="","",cs_4)</f>
        <v>BODROGI BAU-SZEGED SQUASH SE I.</v>
      </c>
      <c r="B9" s="3">
        <v>0</v>
      </c>
      <c r="C9" s="4">
        <v>4</v>
      </c>
      <c r="D9" s="3">
        <v>3</v>
      </c>
      <c r="E9" s="4">
        <v>1</v>
      </c>
      <c r="F9" s="3">
        <v>3</v>
      </c>
      <c r="G9" s="4">
        <v>1</v>
      </c>
      <c r="H9" s="81"/>
      <c r="I9" s="81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4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0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4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0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4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0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3</v>
      </c>
      <c r="Q9" s="5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1</v>
      </c>
      <c r="R9" s="77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CSÉ-START TEAM I.</v>
      </c>
      <c r="AA9" s="17">
        <f>IF(Y9="","",_xlfn.XLOOKUP(Z9,'Csapatok'!A:A,'Csapatok'!B:B))</f>
        <v>9</v>
      </c>
    </row>
    <row r="10" spans="1:27" ht="17.25" customHeight="1" x14ac:dyDescent="0.3">
      <c r="A10" s="88"/>
      <c r="B10" s="20">
        <v>2</v>
      </c>
      <c r="C10" s="21">
        <v>12</v>
      </c>
      <c r="D10" s="20">
        <v>10</v>
      </c>
      <c r="E10" s="21">
        <v>4</v>
      </c>
      <c r="F10" s="20">
        <v>9</v>
      </c>
      <c r="G10" s="21">
        <v>5</v>
      </c>
      <c r="H10" s="81"/>
      <c r="I10" s="81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12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0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11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2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12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2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9</v>
      </c>
      <c r="Q10" s="25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4</v>
      </c>
      <c r="R10" s="78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MAFC EVOPRO</v>
      </c>
      <c r="AA10" s="17">
        <f>IF(Y10="","",_xlfn.XLOOKUP(Z10,'Csapatok'!A:A,'Csapatok'!B:B))</f>
        <v>6</v>
      </c>
    </row>
    <row r="11" spans="1:27" ht="17.25" customHeight="1" x14ac:dyDescent="0.3">
      <c r="A11" s="87" t="str">
        <f>IF(cs_5="","",cs_5)</f>
        <v>CSÉ-START TEAM I.</v>
      </c>
      <c r="B11" s="3">
        <v>0</v>
      </c>
      <c r="C11" s="4">
        <v>4</v>
      </c>
      <c r="D11" s="3">
        <v>0</v>
      </c>
      <c r="E11" s="4">
        <v>4</v>
      </c>
      <c r="F11" s="3">
        <v>1</v>
      </c>
      <c r="G11" s="4">
        <v>3</v>
      </c>
      <c r="H11" s="3">
        <v>0</v>
      </c>
      <c r="I11" s="4">
        <v>4</v>
      </c>
      <c r="J11" s="81"/>
      <c r="K11" s="81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3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1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4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0</v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4</v>
      </c>
      <c r="Q11" s="5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0</v>
      </c>
      <c r="R11" s="77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ANICO KÉSZHÁZAK EGRI SQUASH SE</v>
      </c>
      <c r="AA11" s="17">
        <f>IF(Y11="","",_xlfn.XLOOKUP(Z11,'Csapatok'!A:A,'Csapatok'!B:B))</f>
        <v>3</v>
      </c>
    </row>
    <row r="12" spans="1:27" ht="17.25" customHeight="1" x14ac:dyDescent="0.3">
      <c r="A12" s="84"/>
      <c r="B12" s="20">
        <v>1</v>
      </c>
      <c r="C12" s="21">
        <v>12</v>
      </c>
      <c r="D12" s="20">
        <v>1</v>
      </c>
      <c r="E12" s="21">
        <v>11</v>
      </c>
      <c r="F12" s="22">
        <v>3</v>
      </c>
      <c r="G12" s="23">
        <v>11</v>
      </c>
      <c r="H12" s="22">
        <v>0</v>
      </c>
      <c r="I12" s="27">
        <v>12</v>
      </c>
      <c r="J12" s="12"/>
      <c r="K12" s="81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9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4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12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4</v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12</v>
      </c>
      <c r="Q12" s="24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4</v>
      </c>
      <c r="R12" s="27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PERMETEZŐ KACSÁK - TOP CHALLENGE II.</v>
      </c>
      <c r="AA12" s="17">
        <f>IF(Y12="","",_xlfn.XLOOKUP(Z12,'Csapatok'!A:A,'Csapatok'!B:B))</f>
        <v>0</v>
      </c>
    </row>
    <row r="13" spans="1:27" ht="17.25" customHeight="1" x14ac:dyDescent="0.3">
      <c r="A13" s="83" t="str">
        <f>IF(cs_6="","",cs_6)</f>
        <v>ANICO KÉSZHÁZAK EGRI SQUASH SE</v>
      </c>
      <c r="B13" s="3">
        <v>0</v>
      </c>
      <c r="C13" s="4">
        <v>4</v>
      </c>
      <c r="D13" s="8">
        <v>0</v>
      </c>
      <c r="E13" s="4">
        <v>4</v>
      </c>
      <c r="F13" s="3">
        <v>0</v>
      </c>
      <c r="G13" s="4">
        <v>4</v>
      </c>
      <c r="H13" s="3">
        <v>0</v>
      </c>
      <c r="I13" s="4">
        <v>4</v>
      </c>
      <c r="J13" s="3">
        <v>1</v>
      </c>
      <c r="K13" s="4">
        <v>3</v>
      </c>
      <c r="L13" s="81"/>
      <c r="M13" s="81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1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3</v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3</v>
      </c>
      <c r="Q13" s="5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1</v>
      </c>
      <c r="R13" s="77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x14ac:dyDescent="0.3">
      <c r="A14" s="88"/>
      <c r="B14" s="20">
        <v>0</v>
      </c>
      <c r="C14" s="21">
        <v>12</v>
      </c>
      <c r="D14" s="28">
        <v>1</v>
      </c>
      <c r="E14" s="21">
        <v>12</v>
      </c>
      <c r="F14" s="20">
        <v>1</v>
      </c>
      <c r="G14" s="21">
        <v>12</v>
      </c>
      <c r="H14" s="20">
        <v>2</v>
      </c>
      <c r="I14" s="21">
        <v>11</v>
      </c>
      <c r="J14" s="20">
        <v>4</v>
      </c>
      <c r="K14" s="29">
        <v>9</v>
      </c>
      <c r="L14" s="12"/>
      <c r="M14" s="81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3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9</v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9</v>
      </c>
      <c r="Q14" s="24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5</v>
      </c>
      <c r="R14" s="27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3">
      <c r="A15" s="87" t="str">
        <f>IF(cs_7="","",cs_7)</f>
        <v>MAFC EVOPRO</v>
      </c>
      <c r="B15" s="3">
        <v>0</v>
      </c>
      <c r="C15" s="4">
        <v>4</v>
      </c>
      <c r="D15" s="3">
        <v>0</v>
      </c>
      <c r="E15" s="4">
        <v>4</v>
      </c>
      <c r="F15" s="3">
        <v>0</v>
      </c>
      <c r="G15" s="4">
        <v>4</v>
      </c>
      <c r="H15" s="3">
        <v>0</v>
      </c>
      <c r="I15" s="4">
        <v>4</v>
      </c>
      <c r="J15" s="3">
        <v>0</v>
      </c>
      <c r="K15" s="4">
        <v>4</v>
      </c>
      <c r="L15" s="3">
        <v>3</v>
      </c>
      <c r="M15" s="4">
        <v>1</v>
      </c>
      <c r="N15" s="81"/>
      <c r="O15" s="81"/>
      <c r="P15" s="3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>3</v>
      </c>
      <c r="Q15" s="5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>1</v>
      </c>
      <c r="R15" s="77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88"/>
      <c r="B16" s="22">
        <v>0</v>
      </c>
      <c r="C16" s="23">
        <v>12</v>
      </c>
      <c r="D16" s="20">
        <v>1</v>
      </c>
      <c r="E16" s="21">
        <v>12</v>
      </c>
      <c r="F16" s="20">
        <v>2</v>
      </c>
      <c r="G16" s="21">
        <v>12</v>
      </c>
      <c r="H16" s="22">
        <v>2</v>
      </c>
      <c r="I16" s="23">
        <v>12</v>
      </c>
      <c r="J16" s="22">
        <v>4</v>
      </c>
      <c r="K16" s="23">
        <v>12</v>
      </c>
      <c r="L16" s="22">
        <v>9</v>
      </c>
      <c r="M16" s="27">
        <v>3</v>
      </c>
      <c r="N16" s="12"/>
      <c r="O16" s="81"/>
      <c r="P16" s="22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>10</v>
      </c>
      <c r="Q16" s="25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>7</v>
      </c>
      <c r="R16" s="27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87" t="str">
        <f>IF(cs_8="","",cs_8)</f>
        <v>PERMETEZŐ KACSÁK - TOP CHALLENGE II.</v>
      </c>
      <c r="B17" s="3">
        <v>0</v>
      </c>
      <c r="C17" s="4">
        <v>4</v>
      </c>
      <c r="D17" s="3">
        <v>0</v>
      </c>
      <c r="E17" s="4">
        <v>4</v>
      </c>
      <c r="F17" s="3">
        <v>0</v>
      </c>
      <c r="G17" s="4">
        <v>4</v>
      </c>
      <c r="H17" s="10">
        <v>1</v>
      </c>
      <c r="I17" s="9">
        <v>3</v>
      </c>
      <c r="J17" s="3">
        <v>0</v>
      </c>
      <c r="K17" s="4">
        <v>4</v>
      </c>
      <c r="L17" s="3">
        <v>1</v>
      </c>
      <c r="M17" s="4">
        <v>3</v>
      </c>
      <c r="N17" s="3">
        <v>1</v>
      </c>
      <c r="O17" s="4">
        <v>3</v>
      </c>
      <c r="P17" s="81"/>
      <c r="Q17" s="6"/>
      <c r="R17" s="77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thickBot="1" x14ac:dyDescent="0.35">
      <c r="A18" s="89"/>
      <c r="B18" s="30">
        <v>0</v>
      </c>
      <c r="C18" s="31">
        <v>12</v>
      </c>
      <c r="D18" s="30">
        <v>2</v>
      </c>
      <c r="E18" s="31">
        <v>12</v>
      </c>
      <c r="F18" s="30">
        <v>0</v>
      </c>
      <c r="G18" s="31">
        <v>12</v>
      </c>
      <c r="H18" s="32">
        <v>9</v>
      </c>
      <c r="I18" s="33">
        <v>4</v>
      </c>
      <c r="J18" s="30">
        <v>4</v>
      </c>
      <c r="K18" s="31">
        <v>12</v>
      </c>
      <c r="L18" s="32">
        <v>5</v>
      </c>
      <c r="M18" s="33">
        <v>9</v>
      </c>
      <c r="N18" s="30">
        <v>7</v>
      </c>
      <c r="O18" s="34">
        <v>10</v>
      </c>
      <c r="P18" s="13"/>
      <c r="Q18" s="7"/>
      <c r="R18" s="27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83" t="str">
        <f>IF(cs_9="","",cs_9)</f>
        <v/>
      </c>
      <c r="B19" s="79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80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79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80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79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80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79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80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79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80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79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80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79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80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79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80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84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85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86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10:G10 B12:I12 B14:K14 B16:M16 B18:O18 B20:Q20 B22:S22 B8:E8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4 D3:T3 B19:U22 D5:U6 H7:U10 L11:U14 P15:U16 P18:U18 Q17:U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9"/>
  <sheetViews>
    <sheetView topLeftCell="C1" workbookViewId="0">
      <selection activeCell="E30" sqref="E30"/>
    </sheetView>
  </sheetViews>
  <sheetFormatPr defaultRowHeight="14.4" x14ac:dyDescent="0.3"/>
  <cols>
    <col min="1" max="1" width="67.33203125" hidden="1" customWidth="1"/>
    <col min="2" max="2" width="10.33203125" hidden="1" customWidth="1"/>
    <col min="3" max="3" width="37" customWidth="1"/>
    <col min="4" max="4" width="35.6640625" bestFit="1" customWidth="1"/>
    <col min="5" max="5" width="6.5546875" bestFit="1" customWidth="1"/>
    <col min="6" max="6" width="14.109375" bestFit="1" customWidth="1"/>
    <col min="7" max="7" width="14.88671875" bestFit="1" customWidth="1"/>
    <col min="8" max="11" width="12.77734375" bestFit="1" customWidth="1"/>
    <col min="12" max="12" width="12.88671875" customWidth="1"/>
    <col min="13" max="13" width="12.77734375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6</v>
      </c>
      <c r="B1" t="s">
        <v>7</v>
      </c>
      <c r="C1" s="37" t="s">
        <v>0</v>
      </c>
      <c r="D1" s="38" t="s">
        <v>1</v>
      </c>
      <c r="E1" s="37" t="s">
        <v>132</v>
      </c>
      <c r="F1" s="37" t="s">
        <v>9</v>
      </c>
      <c r="G1" s="37" t="s">
        <v>10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11</v>
      </c>
      <c r="M1" s="37" t="s">
        <v>12</v>
      </c>
    </row>
    <row r="2" spans="1:13" x14ac:dyDescent="0.3">
      <c r="A2" t="s">
        <v>35</v>
      </c>
      <c r="B2" t="s">
        <v>36</v>
      </c>
      <c r="C2" t="s">
        <v>28</v>
      </c>
      <c r="D2" s="1" t="s">
        <v>29</v>
      </c>
      <c r="E2" s="17">
        <v>3</v>
      </c>
      <c r="F2" s="36">
        <v>3</v>
      </c>
      <c r="G2" s="36">
        <v>1</v>
      </c>
      <c r="H2" s="36">
        <v>9</v>
      </c>
      <c r="I2" s="36">
        <v>3</v>
      </c>
      <c r="J2" s="36">
        <v>117</v>
      </c>
      <c r="K2" s="36">
        <v>67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x14ac:dyDescent="0.3">
      <c r="A3" t="s">
        <v>37</v>
      </c>
      <c r="B3" t="s">
        <v>38</v>
      </c>
      <c r="C3" t="s">
        <v>28</v>
      </c>
      <c r="D3" s="1" t="s">
        <v>30</v>
      </c>
      <c r="E3" s="17">
        <v>3</v>
      </c>
      <c r="F3" s="36">
        <v>3</v>
      </c>
      <c r="G3" s="36">
        <v>1</v>
      </c>
      <c r="H3" s="36">
        <v>9</v>
      </c>
      <c r="I3" s="36">
        <v>5</v>
      </c>
      <c r="J3" s="36">
        <v>122</v>
      </c>
      <c r="K3" s="36">
        <v>114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3" x14ac:dyDescent="0.3">
      <c r="A4" t="s">
        <v>39</v>
      </c>
      <c r="B4" t="s">
        <v>40</v>
      </c>
      <c r="C4" t="s">
        <v>28</v>
      </c>
      <c r="D4" s="1" t="s">
        <v>34</v>
      </c>
      <c r="E4" s="17">
        <v>2</v>
      </c>
      <c r="F4" s="36">
        <v>4</v>
      </c>
      <c r="G4" s="36">
        <v>0</v>
      </c>
      <c r="H4" s="36">
        <v>12</v>
      </c>
      <c r="I4" s="36">
        <v>2</v>
      </c>
      <c r="J4" s="36">
        <v>141</v>
      </c>
      <c r="K4" s="36">
        <v>93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3">
      <c r="A5" t="s">
        <v>41</v>
      </c>
      <c r="B5" t="s">
        <v>42</v>
      </c>
      <c r="C5" t="s">
        <v>28</v>
      </c>
      <c r="D5" s="1" t="s">
        <v>31</v>
      </c>
      <c r="E5" s="17">
        <v>1</v>
      </c>
      <c r="F5" s="36">
        <v>4</v>
      </c>
      <c r="G5" s="36">
        <v>0</v>
      </c>
      <c r="H5" s="36">
        <v>12</v>
      </c>
      <c r="I5" s="36">
        <v>1</v>
      </c>
      <c r="J5" s="36">
        <v>142</v>
      </c>
      <c r="K5" s="36">
        <v>76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s="73" customFormat="1" x14ac:dyDescent="0.3">
      <c r="A6" t="s">
        <v>43</v>
      </c>
      <c r="B6" t="s">
        <v>44</v>
      </c>
      <c r="C6" s="73" t="s">
        <v>28</v>
      </c>
      <c r="D6" s="74" t="s">
        <v>32</v>
      </c>
      <c r="E6" s="75">
        <v>1</v>
      </c>
      <c r="F6" s="76">
        <v>4</v>
      </c>
      <c r="G6" s="76">
        <v>0</v>
      </c>
      <c r="H6" s="76">
        <v>12</v>
      </c>
      <c r="I6" s="76">
        <v>0</v>
      </c>
      <c r="J6" s="76">
        <v>133</v>
      </c>
      <c r="K6" s="76">
        <v>57</v>
      </c>
      <c r="L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s="73" customFormat="1" x14ac:dyDescent="0.3">
      <c r="A7" t="s">
        <v>45</v>
      </c>
      <c r="B7" t="s">
        <v>46</v>
      </c>
      <c r="C7" s="73" t="s">
        <v>28</v>
      </c>
      <c r="D7" s="74" t="s">
        <v>33</v>
      </c>
      <c r="E7" s="75">
        <v>1</v>
      </c>
      <c r="F7" s="76">
        <v>4</v>
      </c>
      <c r="G7" s="76">
        <v>0</v>
      </c>
      <c r="H7" s="76">
        <v>12</v>
      </c>
      <c r="I7" s="76">
        <v>0</v>
      </c>
      <c r="J7" s="76">
        <v>132</v>
      </c>
      <c r="K7" s="76">
        <v>46</v>
      </c>
      <c r="L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s="73" customFormat="1" x14ac:dyDescent="0.3">
      <c r="A8" t="s">
        <v>118</v>
      </c>
      <c r="B8" t="s">
        <v>119</v>
      </c>
      <c r="C8" s="73" t="s">
        <v>28</v>
      </c>
      <c r="D8" s="74" t="s">
        <v>117</v>
      </c>
      <c r="E8" s="75">
        <v>1</v>
      </c>
      <c r="F8" s="76">
        <v>4</v>
      </c>
      <c r="G8" s="76">
        <v>0</v>
      </c>
      <c r="H8" s="76">
        <v>12</v>
      </c>
      <c r="I8" s="76">
        <v>0</v>
      </c>
      <c r="J8" s="76">
        <v>132</v>
      </c>
      <c r="K8" s="76">
        <v>62</v>
      </c>
      <c r="L8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3">
      <c r="A9" t="s">
        <v>47</v>
      </c>
      <c r="B9" t="s">
        <v>48</v>
      </c>
      <c r="C9" t="s">
        <v>29</v>
      </c>
      <c r="D9" s="1" t="s">
        <v>30</v>
      </c>
      <c r="E9" s="17">
        <v>2</v>
      </c>
      <c r="F9" s="36">
        <v>0</v>
      </c>
      <c r="G9" s="36">
        <v>4</v>
      </c>
      <c r="H9" s="36">
        <v>0</v>
      </c>
      <c r="I9" s="36">
        <v>12</v>
      </c>
      <c r="J9" s="36">
        <v>62</v>
      </c>
      <c r="K9" s="36">
        <v>132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x14ac:dyDescent="0.3">
      <c r="A10" t="s">
        <v>49</v>
      </c>
      <c r="B10" t="s">
        <v>50</v>
      </c>
      <c r="C10" t="s">
        <v>29</v>
      </c>
      <c r="D10" s="1" t="s">
        <v>34</v>
      </c>
      <c r="E10" s="17">
        <v>3</v>
      </c>
      <c r="F10" s="36">
        <v>1</v>
      </c>
      <c r="G10" s="36">
        <v>3</v>
      </c>
      <c r="H10" s="36">
        <v>4</v>
      </c>
      <c r="I10" s="36">
        <v>10</v>
      </c>
      <c r="J10" s="36">
        <v>87</v>
      </c>
      <c r="K10" s="36">
        <v>140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1" spans="1:13" s="73" customFormat="1" x14ac:dyDescent="0.3">
      <c r="A11" t="s">
        <v>51</v>
      </c>
      <c r="B11" t="s">
        <v>52</v>
      </c>
      <c r="C11" s="73" t="s">
        <v>29</v>
      </c>
      <c r="D11" s="74" t="s">
        <v>31</v>
      </c>
      <c r="E11" s="75">
        <v>1</v>
      </c>
      <c r="F11" s="76">
        <v>4</v>
      </c>
      <c r="G11" s="76">
        <v>0</v>
      </c>
      <c r="H11" s="76">
        <v>11</v>
      </c>
      <c r="I11" s="76">
        <v>1</v>
      </c>
      <c r="J11" s="76">
        <v>125</v>
      </c>
      <c r="K11" s="76">
        <v>69</v>
      </c>
      <c r="L1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3">
      <c r="A12" t="s">
        <v>53</v>
      </c>
      <c r="B12" t="s">
        <v>54</v>
      </c>
      <c r="C12" t="s">
        <v>29</v>
      </c>
      <c r="D12" s="1" t="s">
        <v>32</v>
      </c>
      <c r="E12" s="17">
        <v>2</v>
      </c>
      <c r="F12" s="36">
        <v>4</v>
      </c>
      <c r="G12" s="36">
        <v>0</v>
      </c>
      <c r="H12" s="36">
        <v>12</v>
      </c>
      <c r="I12" s="36">
        <v>1</v>
      </c>
      <c r="J12" s="36">
        <v>148</v>
      </c>
      <c r="K12" s="36">
        <v>69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s="73" customFormat="1" x14ac:dyDescent="0.3">
      <c r="A13" t="s">
        <v>55</v>
      </c>
      <c r="B13" t="s">
        <v>56</v>
      </c>
      <c r="C13" s="73" t="s">
        <v>29</v>
      </c>
      <c r="D13" s="74" t="s">
        <v>33</v>
      </c>
      <c r="E13" s="75">
        <v>1</v>
      </c>
      <c r="F13" s="76">
        <v>4</v>
      </c>
      <c r="G13" s="76">
        <v>0</v>
      </c>
      <c r="H13" s="76">
        <v>12</v>
      </c>
      <c r="I13" s="76">
        <v>1</v>
      </c>
      <c r="J13" s="76">
        <v>140</v>
      </c>
      <c r="K13" s="76">
        <v>61</v>
      </c>
      <c r="L1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s="73" customFormat="1" x14ac:dyDescent="0.3">
      <c r="A14" t="s">
        <v>120</v>
      </c>
      <c r="B14" t="s">
        <v>121</v>
      </c>
      <c r="C14" s="73" t="s">
        <v>29</v>
      </c>
      <c r="D14" s="74" t="s">
        <v>117</v>
      </c>
      <c r="E14" s="75">
        <v>1</v>
      </c>
      <c r="F14" s="76">
        <v>4</v>
      </c>
      <c r="G14" s="76">
        <v>0</v>
      </c>
      <c r="H14" s="76">
        <v>12</v>
      </c>
      <c r="I14" s="76">
        <v>2</v>
      </c>
      <c r="J14" s="76">
        <v>145</v>
      </c>
      <c r="K14" s="76">
        <v>86</v>
      </c>
      <c r="L1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3">
      <c r="A15" t="s">
        <v>57</v>
      </c>
      <c r="B15" t="s">
        <v>58</v>
      </c>
      <c r="C15" t="s">
        <v>30</v>
      </c>
      <c r="D15" s="1" t="s">
        <v>34</v>
      </c>
      <c r="E15" s="17">
        <v>3</v>
      </c>
      <c r="F15" s="36">
        <v>1</v>
      </c>
      <c r="G15" s="36">
        <v>3</v>
      </c>
      <c r="H15" s="36">
        <v>5</v>
      </c>
      <c r="I15" s="36">
        <v>9</v>
      </c>
      <c r="J15" s="36">
        <v>111</v>
      </c>
      <c r="K15" s="36">
        <v>132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6" spans="1:13" s="73" customFormat="1" x14ac:dyDescent="0.3">
      <c r="A16" t="s">
        <v>59</v>
      </c>
      <c r="B16" t="s">
        <v>60</v>
      </c>
      <c r="C16" s="73" t="s">
        <v>30</v>
      </c>
      <c r="D16" s="74" t="s">
        <v>31</v>
      </c>
      <c r="E16" s="75">
        <v>1</v>
      </c>
      <c r="F16" s="76">
        <v>3</v>
      </c>
      <c r="G16" s="76">
        <v>1</v>
      </c>
      <c r="H16" s="76">
        <v>11</v>
      </c>
      <c r="I16" s="76">
        <v>3</v>
      </c>
      <c r="J16" s="76">
        <v>147</v>
      </c>
      <c r="K16" s="76">
        <v>89</v>
      </c>
      <c r="L1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s="73" customFormat="1" x14ac:dyDescent="0.3">
      <c r="A17" t="s">
        <v>61</v>
      </c>
      <c r="B17" t="s">
        <v>62</v>
      </c>
      <c r="C17" s="73" t="s">
        <v>30</v>
      </c>
      <c r="D17" s="74" t="s">
        <v>32</v>
      </c>
      <c r="E17" s="75">
        <v>1</v>
      </c>
      <c r="F17" s="76">
        <v>4</v>
      </c>
      <c r="G17" s="76">
        <v>0</v>
      </c>
      <c r="H17" s="76">
        <v>12</v>
      </c>
      <c r="I17" s="76">
        <v>1</v>
      </c>
      <c r="J17" s="76">
        <v>145</v>
      </c>
      <c r="K17" s="76">
        <v>99</v>
      </c>
      <c r="L1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3">
      <c r="A18" t="s">
        <v>63</v>
      </c>
      <c r="B18" t="s">
        <v>64</v>
      </c>
      <c r="C18" t="s">
        <v>30</v>
      </c>
      <c r="D18" s="1" t="s">
        <v>33</v>
      </c>
      <c r="E18" s="17">
        <v>2</v>
      </c>
      <c r="F18" s="36">
        <v>4</v>
      </c>
      <c r="G18" s="36">
        <v>0</v>
      </c>
      <c r="H18" s="36">
        <v>12</v>
      </c>
      <c r="I18" s="36">
        <v>2</v>
      </c>
      <c r="J18" s="36">
        <v>146</v>
      </c>
      <c r="K18" s="36">
        <v>92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s="73" customFormat="1" x14ac:dyDescent="0.3">
      <c r="A19" t="s">
        <v>122</v>
      </c>
      <c r="B19" t="s">
        <v>123</v>
      </c>
      <c r="C19" s="73" t="s">
        <v>30</v>
      </c>
      <c r="D19" s="74" t="s">
        <v>117</v>
      </c>
      <c r="E19" s="75">
        <v>1</v>
      </c>
      <c r="F19" s="76">
        <v>4</v>
      </c>
      <c r="G19" s="76">
        <v>0</v>
      </c>
      <c r="H19" s="76">
        <v>12</v>
      </c>
      <c r="I19" s="76">
        <v>0</v>
      </c>
      <c r="J19" s="76">
        <v>139</v>
      </c>
      <c r="K19" s="76">
        <v>86</v>
      </c>
      <c r="L19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s="73" customFormat="1" x14ac:dyDescent="0.3">
      <c r="A20" t="s">
        <v>65</v>
      </c>
      <c r="B20" t="s">
        <v>66</v>
      </c>
      <c r="C20" s="73" t="s">
        <v>34</v>
      </c>
      <c r="D20" s="74" t="s">
        <v>31</v>
      </c>
      <c r="E20" s="75">
        <v>1</v>
      </c>
      <c r="F20" s="76">
        <v>4</v>
      </c>
      <c r="G20" s="76">
        <v>0</v>
      </c>
      <c r="H20" s="76">
        <v>12</v>
      </c>
      <c r="I20" s="76">
        <v>0</v>
      </c>
      <c r="J20" s="76">
        <v>136</v>
      </c>
      <c r="K20" s="76">
        <v>86</v>
      </c>
      <c r="L20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s="73" customFormat="1" x14ac:dyDescent="0.3">
      <c r="A21" t="s">
        <v>67</v>
      </c>
      <c r="B21" t="s">
        <v>68</v>
      </c>
      <c r="C21" s="73" t="s">
        <v>34</v>
      </c>
      <c r="D21" s="74" t="s">
        <v>32</v>
      </c>
      <c r="E21" s="75">
        <v>1</v>
      </c>
      <c r="F21" s="76">
        <v>4</v>
      </c>
      <c r="G21" s="76">
        <v>0</v>
      </c>
      <c r="H21" s="76">
        <v>11</v>
      </c>
      <c r="I21" s="76">
        <v>2</v>
      </c>
      <c r="J21" s="76">
        <v>133</v>
      </c>
      <c r="K21" s="76">
        <v>95</v>
      </c>
      <c r="L2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s="73" customFormat="1" x14ac:dyDescent="0.3">
      <c r="A22" t="s">
        <v>69</v>
      </c>
      <c r="B22" t="s">
        <v>70</v>
      </c>
      <c r="C22" s="73" t="s">
        <v>34</v>
      </c>
      <c r="D22" s="74" t="s">
        <v>33</v>
      </c>
      <c r="E22" s="75">
        <v>1</v>
      </c>
      <c r="F22" s="76">
        <v>4</v>
      </c>
      <c r="G22" s="76">
        <v>0</v>
      </c>
      <c r="H22" s="76">
        <v>12</v>
      </c>
      <c r="I22" s="76">
        <v>2</v>
      </c>
      <c r="J22" s="76">
        <v>149</v>
      </c>
      <c r="K22" s="76">
        <v>85</v>
      </c>
      <c r="L2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3">
      <c r="A23" t="s">
        <v>124</v>
      </c>
      <c r="B23" t="s">
        <v>125</v>
      </c>
      <c r="C23" t="s">
        <v>34</v>
      </c>
      <c r="D23" s="1" t="s">
        <v>117</v>
      </c>
      <c r="E23" s="17">
        <v>2</v>
      </c>
      <c r="F23" s="36">
        <v>3</v>
      </c>
      <c r="G23" s="36">
        <v>1</v>
      </c>
      <c r="H23" s="36">
        <v>9</v>
      </c>
      <c r="I23" s="36">
        <v>4</v>
      </c>
      <c r="J23" s="36">
        <v>108</v>
      </c>
      <c r="K23" s="36">
        <v>103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x14ac:dyDescent="0.3">
      <c r="A24" t="s">
        <v>71</v>
      </c>
      <c r="B24" t="s">
        <v>72</v>
      </c>
      <c r="C24" t="s">
        <v>31</v>
      </c>
      <c r="D24" s="1" t="s">
        <v>32</v>
      </c>
      <c r="E24" s="17">
        <v>3</v>
      </c>
      <c r="F24" s="36">
        <v>3</v>
      </c>
      <c r="G24" s="36">
        <v>1</v>
      </c>
      <c r="H24" s="36">
        <v>9</v>
      </c>
      <c r="I24" s="36">
        <v>4</v>
      </c>
      <c r="J24" s="36">
        <v>121</v>
      </c>
      <c r="K24" s="36">
        <v>90</v>
      </c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x14ac:dyDescent="0.3">
      <c r="A25" t="s">
        <v>73</v>
      </c>
      <c r="B25" t="s">
        <v>74</v>
      </c>
      <c r="C25" t="s">
        <v>31</v>
      </c>
      <c r="D25" s="1" t="s">
        <v>33</v>
      </c>
      <c r="E25" s="17">
        <v>3</v>
      </c>
      <c r="F25" s="36">
        <v>4</v>
      </c>
      <c r="G25" s="36">
        <v>0</v>
      </c>
      <c r="H25" s="36">
        <v>12</v>
      </c>
      <c r="I25" s="36">
        <v>4</v>
      </c>
      <c r="J25" s="36">
        <v>170</v>
      </c>
      <c r="K25" s="36">
        <v>113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3" x14ac:dyDescent="0.3">
      <c r="A26" t="s">
        <v>126</v>
      </c>
      <c r="B26" t="s">
        <v>127</v>
      </c>
      <c r="C26" t="s">
        <v>31</v>
      </c>
      <c r="D26" s="1" t="s">
        <v>117</v>
      </c>
      <c r="E26" s="17">
        <v>2</v>
      </c>
      <c r="F26" s="36">
        <v>4</v>
      </c>
      <c r="G26" s="36">
        <v>0</v>
      </c>
      <c r="H26" s="36">
        <v>12</v>
      </c>
      <c r="I26" s="36">
        <v>4</v>
      </c>
      <c r="J26" s="36">
        <v>165</v>
      </c>
      <c r="K26" s="36">
        <v>105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x14ac:dyDescent="0.3">
      <c r="A27" t="s">
        <v>75</v>
      </c>
      <c r="B27" t="s">
        <v>76</v>
      </c>
      <c r="C27" t="s">
        <v>32</v>
      </c>
      <c r="D27" s="1" t="s">
        <v>33</v>
      </c>
      <c r="E27" s="17">
        <v>2</v>
      </c>
      <c r="F27" s="36">
        <v>1</v>
      </c>
      <c r="G27" s="36">
        <v>3</v>
      </c>
      <c r="H27" s="36">
        <v>3</v>
      </c>
      <c r="I27" s="36">
        <v>9</v>
      </c>
      <c r="J27" s="36">
        <v>67</v>
      </c>
      <c r="K27" s="36">
        <v>112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x14ac:dyDescent="0.3">
      <c r="A28" t="s">
        <v>128</v>
      </c>
      <c r="B28" t="s">
        <v>129</v>
      </c>
      <c r="C28" t="s">
        <v>32</v>
      </c>
      <c r="D28" s="1" t="s">
        <v>117</v>
      </c>
      <c r="E28" s="17">
        <v>3</v>
      </c>
      <c r="F28" s="36">
        <v>3</v>
      </c>
      <c r="G28" s="36">
        <v>1</v>
      </c>
      <c r="H28" s="36">
        <v>9</v>
      </c>
      <c r="I28" s="36">
        <v>5</v>
      </c>
      <c r="J28" s="36">
        <v>137</v>
      </c>
      <c r="K28" s="36">
        <v>108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x14ac:dyDescent="0.3">
      <c r="A29" t="s">
        <v>130</v>
      </c>
      <c r="B29" t="s">
        <v>131</v>
      </c>
      <c r="C29" t="s">
        <v>33</v>
      </c>
      <c r="D29" s="1" t="s">
        <v>117</v>
      </c>
      <c r="E29" s="17">
        <v>3</v>
      </c>
      <c r="F29" s="36">
        <v>3</v>
      </c>
      <c r="G29" s="36">
        <v>1</v>
      </c>
      <c r="H29" s="36">
        <v>10</v>
      </c>
      <c r="I29" s="36">
        <v>7</v>
      </c>
      <c r="J29" s="36">
        <v>172</v>
      </c>
      <c r="K29" s="36">
        <v>127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27" sqref="A27"/>
    </sheetView>
  </sheetViews>
  <sheetFormatPr defaultRowHeight="14.4" x14ac:dyDescent="0.3"/>
  <cols>
    <col min="1" max="1" width="40.33203125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36" t="s">
        <v>15</v>
      </c>
    </row>
    <row r="2" spans="1:6" x14ac:dyDescent="0.3">
      <c r="A2" t="s">
        <v>28</v>
      </c>
      <c r="B2">
        <f>SUMIF('Mérkőzések | eredmények'!C:C,cs_1,'Mérkőzések | eredmények'!L:L)+SUMIF('Mérkőzések | eredmények'!D:D,cs_1,'Mérkőzések | eredmények'!M:M)</f>
        <v>21</v>
      </c>
      <c r="C2">
        <f>SUMIF('Mérkőzések | eredmények'!$C:$C,cs_1,'Mérkőzések | eredmények'!F:F)+SUMIF('Mérkőzések | eredmények'!$D:$D,cs_1,'Mérkőzések | eredmények'!G:G)</f>
        <v>26</v>
      </c>
      <c r="D2">
        <f>SUMIF('Mérkőzések | eredmények'!$C:$C,cs_1,'Mérkőzések | eredmények'!H:H)+SUMIF('Mérkőzések | eredmények'!$D:$D,cs_1,'Mérkőzések | eredmények'!I:I)</f>
        <v>78</v>
      </c>
      <c r="E2">
        <f>SUMIF('Mérkőzések | eredmények'!$C:$C,cs_1,'Mérkőzések | eredmények'!J:J)+SUMIF('Mérkőzések | eredmények'!$D:$D,cs_1,'Mérkőzések | eredmények'!K:K)</f>
        <v>919</v>
      </c>
      <c r="F2">
        <f>VALUE(Csapatok[[#This Row],[Pontok]]&amp;Csapatok[[#This Row],[Nyert Mérkőzés]]&amp;Csapatok[[#This Row],[Nyert szettek]]&amp;Csapatok[[#This Row],[Szerzett pont]])</f>
        <v>212678919</v>
      </c>
    </row>
    <row r="3" spans="1:6" x14ac:dyDescent="0.3">
      <c r="A3" t="s">
        <v>29</v>
      </c>
      <c r="B3">
        <f>SUMIF('Mérkőzések | eredmények'!C:C,cs_2,'Mérkőzések | eredmények'!L:L)+SUMIF('Mérkőzések | eredmények'!D:D,cs_2,'Mérkőzések | eredmények'!M:M)</f>
        <v>12</v>
      </c>
      <c r="C3">
        <f>SUMIF('Mérkőzések | eredmények'!$C:$C,cs_2,'Mérkőzések | eredmények'!F:F)+SUMIF('Mérkőzések | eredmények'!$D:$D,cs_2,'Mérkőzések | eredmények'!G:G)</f>
        <v>18</v>
      </c>
      <c r="D3">
        <f>SUMIF('Mérkőzések | eredmények'!$C:$C,cs_2,'Mérkőzések | eredmények'!H:H)+SUMIF('Mérkőzések | eredmények'!$D:$D,cs_2,'Mérkőzések | eredmények'!I:I)</f>
        <v>54</v>
      </c>
      <c r="E3">
        <f>SUMIF('Mérkőzések | eredmények'!$C:$C,cs_2,'Mérkőzések | eredmények'!J:J)+SUMIF('Mérkőzések | eredmények'!$D:$D,cs_2,'Mérkőzések | eredmények'!K:K)</f>
        <v>774</v>
      </c>
      <c r="F3">
        <f>VALUE(Csapatok[[#This Row],[Pontok]]&amp;Csapatok[[#This Row],[Nyert Mérkőzés]]&amp;Csapatok[[#This Row],[Nyert szettek]]&amp;Csapatok[[#This Row],[Szerzett pont]])</f>
        <v>121854774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15</v>
      </c>
      <c r="C4">
        <f>SUMIF('Mérkőzések | eredmények'!$C:$C,cs_3,'Mérkőzések | eredmények'!F:F)+SUMIF('Mérkőzések | eredmények'!$D:$D,cs_3,'Mérkőzések | eredmények'!G:G)</f>
        <v>21</v>
      </c>
      <c r="D4">
        <f>SUMIF('Mérkőzések | eredmények'!$C:$C,cs_3,'Mérkőzések | eredmények'!H:H)+SUMIF('Mérkőzések | eredmények'!$D:$D,cs_3,'Mérkőzések | eredmények'!I:I)</f>
        <v>69</v>
      </c>
      <c r="E4">
        <f>SUMIF('Mérkőzések | eredmények'!$C:$C,cs_3,'Mérkőzések | eredmények'!J:J)+SUMIF('Mérkőzések | eredmények'!$D:$D,cs_3,'Mérkőzések | eredmények'!K:K)</f>
        <v>934</v>
      </c>
      <c r="F4">
        <f>VALUE(Csapatok[[#This Row],[Pontok]]&amp;Csapatok[[#This Row],[Nyert Mérkőzés]]&amp;Csapatok[[#This Row],[Nyert szettek]]&amp;Csapatok[[#This Row],[Szerzett pont]])</f>
        <v>152169934</v>
      </c>
    </row>
    <row r="5" spans="1:6" x14ac:dyDescent="0.3">
      <c r="A5" t="s">
        <v>34</v>
      </c>
      <c r="B5">
        <f>SUMIF('Mérkőzések | eredmények'!C:C,cs_4,'Mérkőzések | eredmények'!L:L)+SUMIF('Mérkőzések | eredmények'!D:D,cs_4,'Mérkőzések | eredmények'!M:M)</f>
        <v>18</v>
      </c>
      <c r="C5">
        <f>SUMIF('Mérkőzések | eredmények'!$C:$C,cs_4,'Mérkőzések | eredmények'!F:F)+SUMIF('Mérkőzések | eredmények'!$D:$D,cs_4,'Mérkőzések | eredmények'!G:G)</f>
        <v>21</v>
      </c>
      <c r="D5">
        <f>SUMIF('Mérkőzések | eredmények'!$C:$C,cs_4,'Mérkőzések | eredmények'!H:H)+SUMIF('Mérkőzések | eredmények'!$D:$D,cs_4,'Mérkőzések | eredmények'!I:I)</f>
        <v>65</v>
      </c>
      <c r="E5">
        <f>SUMIF('Mérkőzések | eredmények'!$C:$C,cs_4,'Mérkőzések | eredmények'!J:J)+SUMIF('Mérkőzések | eredmények'!$D:$D,cs_4,'Mérkőzések | eredmények'!K:K)</f>
        <v>891</v>
      </c>
      <c r="F5">
        <f>VALUE(Csapatok[[#This Row],[Pontok]]&amp;Csapatok[[#This Row],[Nyert Mérkőzés]]&amp;Csapatok[[#This Row],[Nyert szettek]]&amp;Csapatok[[#This Row],[Szerzett pont]])</f>
        <v>182165891</v>
      </c>
    </row>
    <row r="6" spans="1:6" x14ac:dyDescent="0.3">
      <c r="A6" t="s">
        <v>31</v>
      </c>
      <c r="B6">
        <f>SUMIF('Mérkőzések | eredmények'!C:C,cs_5,'Mérkőzések | eredmények'!L:L)+SUMIF('Mérkőzések | eredmények'!D:D,cs_5,'Mérkőzések | eredmények'!M:M)</f>
        <v>9</v>
      </c>
      <c r="C6">
        <f>SUMIF('Mérkőzések | eredmények'!$C:$C,cs_5,'Mérkőzések | eredmények'!F:F)+SUMIF('Mérkőzések | eredmények'!$D:$D,cs_5,'Mérkőzések | eredmények'!G:G)</f>
        <v>12</v>
      </c>
      <c r="D6">
        <f>SUMIF('Mérkőzések | eredmények'!$C:$C,cs_5,'Mérkőzések | eredmények'!H:H)+SUMIF('Mérkőzések | eredmények'!$D:$D,cs_5,'Mérkőzések | eredmények'!I:I)</f>
        <v>38</v>
      </c>
      <c r="E6">
        <f>SUMIF('Mérkőzések | eredmények'!$C:$C,cs_5,'Mérkőzések | eredmények'!J:J)+SUMIF('Mérkőzések | eredmények'!$D:$D,cs_5,'Mérkőzések | eredmények'!K:K)</f>
        <v>776</v>
      </c>
      <c r="F6">
        <f>VALUE(Csapatok[[#This Row],[Pontok]]&amp;Csapatok[[#This Row],[Nyert Mérkőzés]]&amp;Csapatok[[#This Row],[Nyert szettek]]&amp;Csapatok[[#This Row],[Szerzett pont]])</f>
        <v>91238776</v>
      </c>
    </row>
    <row r="7" spans="1:6" x14ac:dyDescent="0.3">
      <c r="A7" t="s">
        <v>32</v>
      </c>
      <c r="B7">
        <f>SUMIF('Mérkőzések | eredmények'!C:C,cs_6,'Mérkőzések | eredmények'!L:L)+SUMIF('Mérkőzések | eredmények'!D:D,cs_6,'Mérkőzések | eredmények'!M:M)</f>
        <v>3</v>
      </c>
      <c r="C7">
        <f>SUMIF('Mérkőzések | eredmények'!$C:$C,cs_6,'Mérkőzések | eredmények'!F:F)+SUMIF('Mérkőzések | eredmények'!$D:$D,cs_6,'Mérkőzések | eredmények'!G:G)</f>
        <v>5</v>
      </c>
      <c r="D7">
        <f>SUMIF('Mérkőzések | eredmények'!$C:$C,cs_6,'Mérkőzések | eredmények'!H:H)+SUMIF('Mérkőzések | eredmények'!$D:$D,cs_6,'Mérkőzések | eredmények'!I:I)</f>
        <v>20</v>
      </c>
      <c r="E7">
        <f>SUMIF('Mérkőzések | eredmények'!$C:$C,cs_6,'Mérkőzések | eredmények'!J:J)+SUMIF('Mérkőzések | eredmények'!$D:$D,cs_6,'Mérkőzések | eredmények'!K:K)</f>
        <v>614</v>
      </c>
      <c r="F7">
        <f>VALUE(Csapatok[[#This Row],[Pontok]]&amp;Csapatok[[#This Row],[Nyert Mérkőzés]]&amp;Csapatok[[#This Row],[Nyert szettek]]&amp;Csapatok[[#This Row],[Szerzett pont]])</f>
        <v>3520614</v>
      </c>
    </row>
    <row r="8" spans="1:6" x14ac:dyDescent="0.3">
      <c r="A8" t="s">
        <v>33</v>
      </c>
      <c r="B8">
        <f>SUMIF('Mérkőzések | eredmények'!C:C,cs_7,'Mérkőzések | eredmények'!L:L)+SUMIF('Mérkőzések | eredmények'!D:D,cs_7,'Mérkőzések | eredmények'!M:M)</f>
        <v>6</v>
      </c>
      <c r="C8">
        <f>SUMIF('Mérkőzések | eredmények'!$C:$C,cs_7,'Mérkőzések | eredmények'!F:F)+SUMIF('Mérkőzések | eredmények'!$D:$D,cs_7,'Mérkőzések | eredmények'!G:G)</f>
        <v>6</v>
      </c>
      <c r="D8">
        <f>SUMIF('Mérkőzések | eredmények'!$C:$C,cs_7,'Mérkőzések | eredmények'!H:H)+SUMIF('Mérkőzések | eredmények'!$D:$D,cs_7,'Mérkőzések | eredmények'!I:I)</f>
        <v>28</v>
      </c>
      <c r="E8">
        <f>SUMIF('Mérkőzések | eredmények'!$C:$C,cs_7,'Mérkőzések | eredmények'!J:J)+SUMIF('Mérkőzések | eredmények'!$D:$D,cs_7,'Mérkőzések | eredmények'!K:K)</f>
        <v>681</v>
      </c>
      <c r="F8">
        <f>VALUE(Csapatok[[#This Row],[Pontok]]&amp;Csapatok[[#This Row],[Nyert Mérkőzés]]&amp;Csapatok[[#This Row],[Nyert szettek]]&amp;Csapatok[[#This Row],[Szerzett pont]])</f>
        <v>6628681</v>
      </c>
    </row>
    <row r="9" spans="1:6" x14ac:dyDescent="0.3">
      <c r="A9" t="s">
        <v>117</v>
      </c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3</v>
      </c>
      <c r="D9">
        <f>SUMIF('Mérkőzések | eredmények'!$C:$C,cs_8,'Mérkőzések | eredmények'!H:H)+SUMIF('Mérkőzések | eredmények'!$D:$D,cs_8,'Mérkőzések | eredmények'!I:I)</f>
        <v>22</v>
      </c>
      <c r="E9">
        <f>SUMIF('Mérkőzések | eredmények'!$C:$C,cs_8,'Mérkőzések | eredmények'!J:J)+SUMIF('Mérkőzések | eredmények'!$D:$D,cs_8,'Mérkőzések | eredmények'!K:K)</f>
        <v>677</v>
      </c>
      <c r="F9">
        <f>VALUE(Csapatok[[#This Row],[Pontok]]&amp;Csapatok[[#This Row],[Nyert Mérkőzés]]&amp;Csapatok[[#This Row],[Nyert szettek]]&amp;Csapatok[[#This Row],[Szerzett pont]])</f>
        <v>322677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6.88671875" hidden="1" customWidth="1"/>
    <col min="2" max="2" width="46.109375" style="63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1" t="s">
        <v>23</v>
      </c>
      <c r="R1" s="102"/>
      <c r="S1" s="102" t="s">
        <v>24</v>
      </c>
      <c r="T1" s="102"/>
      <c r="U1" s="102" t="s">
        <v>25</v>
      </c>
      <c r="V1" s="103"/>
    </row>
    <row r="2" spans="1:22" ht="18.600000000000001" thickBot="1" x14ac:dyDescent="0.35">
      <c r="A2" t="str">
        <f>IF(B2="","",B2&amp;"|"&amp;D2)</f>
        <v>BODROGI BAU-SZEGED SQUASH SE I.|CSÉ-START TEAM I.</v>
      </c>
      <c r="B2" s="53" t="s">
        <v>34</v>
      </c>
      <c r="C2" s="54" t="s">
        <v>21</v>
      </c>
      <c r="D2" s="55" t="s">
        <v>31</v>
      </c>
      <c r="E2" s="98" t="s">
        <v>16</v>
      </c>
      <c r="F2" s="99"/>
      <c r="G2" s="98" t="s">
        <v>17</v>
      </c>
      <c r="H2" s="99"/>
      <c r="I2" s="100" t="s">
        <v>18</v>
      </c>
      <c r="J2" s="100"/>
      <c r="K2" s="98" t="s">
        <v>19</v>
      </c>
      <c r="L2" s="99"/>
      <c r="M2" s="100" t="s">
        <v>20</v>
      </c>
      <c r="N2" s="99"/>
      <c r="O2" s="100" t="s">
        <v>22</v>
      </c>
      <c r="P2" s="100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0</v>
      </c>
      <c r="U2" s="61">
        <f>SUM(E3:E6,G3:G6,I3:I6,K3:K6,M3:M6)</f>
        <v>136</v>
      </c>
      <c r="V2" s="62">
        <f>SUM(F3:F6,H3:H6,J3:J6,L3:L6,N3:N6)</f>
        <v>86</v>
      </c>
    </row>
    <row r="3" spans="1:22" ht="18" customHeight="1" x14ac:dyDescent="0.35">
      <c r="B3" s="64" t="s">
        <v>77</v>
      </c>
      <c r="C3" s="41">
        <v>4</v>
      </c>
      <c r="D3" s="57" t="s">
        <v>78</v>
      </c>
      <c r="E3" s="50">
        <v>11</v>
      </c>
      <c r="F3" s="45">
        <v>6</v>
      </c>
      <c r="G3" s="50">
        <v>11</v>
      </c>
      <c r="H3" s="45">
        <v>6</v>
      </c>
      <c r="I3" s="44">
        <v>11</v>
      </c>
      <c r="J3" s="45">
        <v>3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5">
      <c r="B4" s="65" t="s">
        <v>79</v>
      </c>
      <c r="C4" s="42">
        <v>3</v>
      </c>
      <c r="D4" s="39" t="s">
        <v>80</v>
      </c>
      <c r="E4" s="51">
        <v>11</v>
      </c>
      <c r="F4" s="47">
        <v>6</v>
      </c>
      <c r="G4" s="51">
        <v>11</v>
      </c>
      <c r="H4" s="47">
        <v>7</v>
      </c>
      <c r="I4" s="46">
        <v>11</v>
      </c>
      <c r="J4" s="47">
        <v>9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5" t="s">
        <v>81</v>
      </c>
      <c r="C5" s="42">
        <v>1</v>
      </c>
      <c r="D5" s="39" t="s">
        <v>82</v>
      </c>
      <c r="E5" s="51">
        <v>11</v>
      </c>
      <c r="F5" s="47">
        <v>8</v>
      </c>
      <c r="G5" s="51">
        <v>11</v>
      </c>
      <c r="H5" s="47">
        <v>5</v>
      </c>
      <c r="I5" s="46">
        <v>11</v>
      </c>
      <c r="J5" s="47">
        <v>8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8" customHeight="1" thickBot="1" x14ac:dyDescent="0.4">
      <c r="B6" s="66" t="s">
        <v>83</v>
      </c>
      <c r="C6" s="43">
        <v>2</v>
      </c>
      <c r="D6" s="40" t="s">
        <v>84</v>
      </c>
      <c r="E6" s="52">
        <v>12</v>
      </c>
      <c r="F6" s="49">
        <v>10</v>
      </c>
      <c r="G6" s="52">
        <v>11</v>
      </c>
      <c r="H6" s="49">
        <v>6</v>
      </c>
      <c r="I6" s="48">
        <v>14</v>
      </c>
      <c r="J6" s="49">
        <v>12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101" t="s">
        <v>23</v>
      </c>
      <c r="R9" s="102"/>
      <c r="S9" s="102" t="s">
        <v>24</v>
      </c>
      <c r="T9" s="102"/>
      <c r="U9" s="102" t="s">
        <v>25</v>
      </c>
      <c r="V9" s="103"/>
    </row>
    <row r="10" spans="1:22" ht="18.600000000000001" thickBot="1" x14ac:dyDescent="0.35">
      <c r="A10" t="str">
        <f>IF(B10="","",B10&amp;"|"&amp;D10)</f>
        <v>SQUASHBEREK|ANICO KÉSZHÁZAK EGRI SQUASH SE</v>
      </c>
      <c r="B10" s="53" t="s">
        <v>30</v>
      </c>
      <c r="C10" s="54" t="s">
        <v>21</v>
      </c>
      <c r="D10" s="55" t="s">
        <v>32</v>
      </c>
      <c r="E10" s="98" t="s">
        <v>16</v>
      </c>
      <c r="F10" s="99"/>
      <c r="G10" s="98" t="s">
        <v>17</v>
      </c>
      <c r="H10" s="99"/>
      <c r="I10" s="100" t="s">
        <v>18</v>
      </c>
      <c r="J10" s="100"/>
      <c r="K10" s="98" t="s">
        <v>19</v>
      </c>
      <c r="L10" s="99"/>
      <c r="M10" s="100" t="s">
        <v>20</v>
      </c>
      <c r="N10" s="99"/>
      <c r="O10" s="100" t="s">
        <v>22</v>
      </c>
      <c r="P10" s="100"/>
      <c r="Q10" s="60">
        <f>IF(O11&gt;P11,1,0)+IF(O12&gt;P12,1,0)+IF(O13&gt;P13,1,0)+IF(O14&gt;P14,1,0)</f>
        <v>4</v>
      </c>
      <c r="R10" s="61">
        <f>IF(O11&lt;P11,1,0)+IF(O12&lt;P12,1,0)+IF(O13&lt;P13,1,0)+IF(O14&lt;P14,1,0)</f>
        <v>0</v>
      </c>
      <c r="S10" s="61">
        <f>SUM(O11:O14)</f>
        <v>12</v>
      </c>
      <c r="T10" s="61">
        <f>SUM(P11:P14)</f>
        <v>1</v>
      </c>
      <c r="U10" s="61">
        <f>SUM(E11:E14,G11:G14,I11:I14,K11:K14,M11:M14)</f>
        <v>145</v>
      </c>
      <c r="V10" s="62">
        <f>SUM(F11:F14,H11:H14,J11:J14,L11:L14,N11:N14)</f>
        <v>99</v>
      </c>
    </row>
    <row r="11" spans="1:22" ht="18" x14ac:dyDescent="0.35">
      <c r="B11" s="64" t="s">
        <v>85</v>
      </c>
      <c r="C11" s="41">
        <v>4</v>
      </c>
      <c r="D11" s="57" t="s">
        <v>86</v>
      </c>
      <c r="E11" s="50">
        <v>11</v>
      </c>
      <c r="F11" s="45">
        <v>6</v>
      </c>
      <c r="G11" s="50">
        <v>11</v>
      </c>
      <c r="H11" s="45">
        <v>6</v>
      </c>
      <c r="I11" s="44">
        <v>11</v>
      </c>
      <c r="J11" s="45">
        <v>7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" x14ac:dyDescent="0.35">
      <c r="B12" s="65" t="s">
        <v>102</v>
      </c>
      <c r="C12" s="42">
        <v>3</v>
      </c>
      <c r="D12" s="39" t="s">
        <v>87</v>
      </c>
      <c r="E12" s="51">
        <v>11</v>
      </c>
      <c r="F12" s="47">
        <v>6</v>
      </c>
      <c r="G12" s="51">
        <v>11</v>
      </c>
      <c r="H12" s="47">
        <v>8</v>
      </c>
      <c r="I12" s="46">
        <v>11</v>
      </c>
      <c r="J12" s="47">
        <v>9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5" t="s">
        <v>88</v>
      </c>
      <c r="C13" s="42">
        <v>1</v>
      </c>
      <c r="D13" s="39" t="s">
        <v>89</v>
      </c>
      <c r="E13" s="51">
        <v>12</v>
      </c>
      <c r="F13" s="47">
        <v>10</v>
      </c>
      <c r="G13" s="51">
        <v>13</v>
      </c>
      <c r="H13" s="47">
        <v>11</v>
      </c>
      <c r="I13" s="46">
        <v>9</v>
      </c>
      <c r="J13" s="47">
        <v>11</v>
      </c>
      <c r="K13" s="51">
        <v>12</v>
      </c>
      <c r="L13" s="47">
        <v>10</v>
      </c>
      <c r="M13" s="46"/>
      <c r="N13" s="47"/>
      <c r="O13" s="46">
        <f t="shared" si="2"/>
        <v>3</v>
      </c>
      <c r="P13" s="47">
        <f t="shared" si="3"/>
        <v>1</v>
      </c>
    </row>
    <row r="14" spans="1:22" ht="18.600000000000001" thickBot="1" x14ac:dyDescent="0.4">
      <c r="B14" s="66" t="s">
        <v>90</v>
      </c>
      <c r="C14" s="43">
        <v>2</v>
      </c>
      <c r="D14" s="40" t="s">
        <v>91</v>
      </c>
      <c r="E14" s="52">
        <v>11</v>
      </c>
      <c r="F14" s="49">
        <v>5</v>
      </c>
      <c r="G14" s="52">
        <v>11</v>
      </c>
      <c r="H14" s="49">
        <v>6</v>
      </c>
      <c r="I14" s="48">
        <v>11</v>
      </c>
      <c r="J14" s="49">
        <v>4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1" t="s">
        <v>23</v>
      </c>
      <c r="R17" s="102"/>
      <c r="S17" s="102" t="s">
        <v>24</v>
      </c>
      <c r="T17" s="102"/>
      <c r="U17" s="102" t="s">
        <v>25</v>
      </c>
      <c r="V17" s="103"/>
    </row>
    <row r="18" spans="1:22" ht="18.600000000000001" thickBot="1" x14ac:dyDescent="0.35">
      <c r="A18" t="str">
        <f>IF(B18="","",B18&amp;"|"&amp;D18)</f>
        <v>BODROGI BAU-SZEGED SQUASH SE I.|MAFC EVOPRO</v>
      </c>
      <c r="B18" s="53" t="s">
        <v>34</v>
      </c>
      <c r="C18" s="54" t="s">
        <v>21</v>
      </c>
      <c r="D18" s="55" t="s">
        <v>33</v>
      </c>
      <c r="E18" s="98" t="s">
        <v>16</v>
      </c>
      <c r="F18" s="99"/>
      <c r="G18" s="98" t="s">
        <v>17</v>
      </c>
      <c r="H18" s="99"/>
      <c r="I18" s="100" t="s">
        <v>18</v>
      </c>
      <c r="J18" s="100"/>
      <c r="K18" s="98" t="s">
        <v>19</v>
      </c>
      <c r="L18" s="99"/>
      <c r="M18" s="100" t="s">
        <v>20</v>
      </c>
      <c r="N18" s="99"/>
      <c r="O18" s="100" t="s">
        <v>22</v>
      </c>
      <c r="P18" s="100"/>
      <c r="Q18" s="60">
        <f>IF(O19&gt;P19,1,0)+IF(O20&gt;P20,1,0)+IF(O21&gt;P21,1,0)+IF(O22&gt;P22,1,0)</f>
        <v>4</v>
      </c>
      <c r="R18" s="61">
        <f>IF(O19&lt;P19,1,0)+IF(O20&lt;P20,1,0)+IF(O21&lt;P21,1,0)+IF(O22&lt;P22,1,0)</f>
        <v>0</v>
      </c>
      <c r="S18" s="61">
        <f>SUM(O19:O22)</f>
        <v>12</v>
      </c>
      <c r="T18" s="61">
        <f>SUM(P19:P22)</f>
        <v>2</v>
      </c>
      <c r="U18" s="61">
        <f>SUM(E19:E22,G19:G22,I19:I22,K19:K22,M19:M22)</f>
        <v>149</v>
      </c>
      <c r="V18" s="62">
        <f>SUM(F19:F22,H19:H22,J19:J22,L19:L22,N19:N22)</f>
        <v>85</v>
      </c>
    </row>
    <row r="19" spans="1:22" ht="18" x14ac:dyDescent="0.35">
      <c r="B19" s="64" t="s">
        <v>77</v>
      </c>
      <c r="C19" s="41">
        <v>4</v>
      </c>
      <c r="D19" s="57" t="s">
        <v>92</v>
      </c>
      <c r="E19" s="50">
        <v>11</v>
      </c>
      <c r="F19" s="45">
        <v>6</v>
      </c>
      <c r="G19" s="50">
        <v>11</v>
      </c>
      <c r="H19" s="45">
        <v>8</v>
      </c>
      <c r="I19" s="44">
        <v>11</v>
      </c>
      <c r="J19" s="45">
        <v>8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65" t="s">
        <v>79</v>
      </c>
      <c r="C20" s="42">
        <v>3</v>
      </c>
      <c r="D20" s="39" t="s">
        <v>93</v>
      </c>
      <c r="E20" s="51">
        <v>9</v>
      </c>
      <c r="F20" s="47">
        <v>11</v>
      </c>
      <c r="G20" s="51">
        <v>8</v>
      </c>
      <c r="H20" s="47">
        <v>11</v>
      </c>
      <c r="I20" s="46">
        <v>11</v>
      </c>
      <c r="J20" s="47">
        <v>3</v>
      </c>
      <c r="K20" s="51">
        <v>11</v>
      </c>
      <c r="L20" s="47">
        <v>3</v>
      </c>
      <c r="M20" s="46">
        <v>11</v>
      </c>
      <c r="N20" s="47">
        <v>1</v>
      </c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2</v>
      </c>
    </row>
    <row r="21" spans="1:22" ht="18" x14ac:dyDescent="0.35">
      <c r="B21" s="65" t="s">
        <v>81</v>
      </c>
      <c r="C21" s="42">
        <v>1</v>
      </c>
      <c r="D21" s="39" t="s">
        <v>94</v>
      </c>
      <c r="E21" s="51">
        <v>11</v>
      </c>
      <c r="F21" s="47">
        <v>3</v>
      </c>
      <c r="G21" s="51">
        <v>11</v>
      </c>
      <c r="H21" s="47">
        <v>8</v>
      </c>
      <c r="I21" s="46">
        <v>11</v>
      </c>
      <c r="J21" s="47">
        <v>8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8.600000000000001" thickBot="1" x14ac:dyDescent="0.4">
      <c r="B22" s="66" t="s">
        <v>83</v>
      </c>
      <c r="C22" s="43">
        <v>2</v>
      </c>
      <c r="D22" s="40" t="s">
        <v>95</v>
      </c>
      <c r="E22" s="52">
        <v>11</v>
      </c>
      <c r="F22" s="49">
        <v>4</v>
      </c>
      <c r="G22" s="52">
        <v>11</v>
      </c>
      <c r="H22" s="49">
        <v>5</v>
      </c>
      <c r="I22" s="48">
        <v>11</v>
      </c>
      <c r="J22" s="49">
        <v>6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1" t="s">
        <v>23</v>
      </c>
      <c r="R25" s="102"/>
      <c r="S25" s="102" t="s">
        <v>24</v>
      </c>
      <c r="T25" s="102"/>
      <c r="U25" s="102" t="s">
        <v>25</v>
      </c>
      <c r="V25" s="103"/>
    </row>
    <row r="26" spans="1:22" ht="18.600000000000001" thickBot="1" x14ac:dyDescent="0.35">
      <c r="A26" t="str">
        <f>IF(B26="","",B26&amp;"|"&amp;D26)</f>
        <v>ANICO KÉSZHÁZAK EGRI SQUASH SE|BODROGI BAU-SZEGED SQUASH SE I.</v>
      </c>
      <c r="B26" s="53" t="s">
        <v>32</v>
      </c>
      <c r="C26" s="54" t="s">
        <v>21</v>
      </c>
      <c r="D26" s="55" t="s">
        <v>34</v>
      </c>
      <c r="E26" s="98" t="s">
        <v>16</v>
      </c>
      <c r="F26" s="99"/>
      <c r="G26" s="98" t="s">
        <v>17</v>
      </c>
      <c r="H26" s="99"/>
      <c r="I26" s="100" t="s">
        <v>18</v>
      </c>
      <c r="J26" s="100"/>
      <c r="K26" s="98" t="s">
        <v>19</v>
      </c>
      <c r="L26" s="99"/>
      <c r="M26" s="100" t="s">
        <v>20</v>
      </c>
      <c r="N26" s="99"/>
      <c r="O26" s="100" t="s">
        <v>22</v>
      </c>
      <c r="P26" s="100"/>
      <c r="Q26" s="60">
        <f>IF(O27&gt;P27,1,0)+IF(O28&gt;P28,1,0)+IF(O29&gt;P29,1,0)+IF(O30&gt;P30,1,0)</f>
        <v>0</v>
      </c>
      <c r="R26" s="61">
        <f>IF(O27&lt;P27,1,0)+IF(O28&lt;P28,1,0)+IF(O29&lt;P29,1,0)+IF(O30&lt;P30,1,0)</f>
        <v>4</v>
      </c>
      <c r="S26" s="61">
        <f>SUM(O27:O30)</f>
        <v>2</v>
      </c>
      <c r="T26" s="61">
        <f>SUM(P27:P30)</f>
        <v>11</v>
      </c>
      <c r="U26" s="61">
        <f>SUM(E27:E30,G27:G30,I27:I30,K27:K30,M27:M30)</f>
        <v>95</v>
      </c>
      <c r="V26" s="62">
        <f>SUM(F27:F30,H27:H30,J27:J30,L27:L30,N27:N30)</f>
        <v>133</v>
      </c>
    </row>
    <row r="27" spans="1:22" ht="18" x14ac:dyDescent="0.35">
      <c r="B27" s="70" t="s">
        <v>86</v>
      </c>
      <c r="C27" s="41">
        <v>4</v>
      </c>
      <c r="D27" s="67" t="s">
        <v>77</v>
      </c>
      <c r="E27" s="50">
        <v>6</v>
      </c>
      <c r="F27" s="45">
        <v>11</v>
      </c>
      <c r="G27" s="50">
        <v>6</v>
      </c>
      <c r="H27" s="45">
        <v>11</v>
      </c>
      <c r="I27" s="44">
        <v>9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71" t="s">
        <v>87</v>
      </c>
      <c r="C28" s="42">
        <v>3</v>
      </c>
      <c r="D28" s="68" t="s">
        <v>79</v>
      </c>
      <c r="E28" s="51">
        <v>11</v>
      </c>
      <c r="F28" s="47">
        <v>5</v>
      </c>
      <c r="G28" s="51">
        <v>6</v>
      </c>
      <c r="H28" s="47">
        <v>11</v>
      </c>
      <c r="I28" s="46">
        <v>6</v>
      </c>
      <c r="J28" s="47">
        <v>11</v>
      </c>
      <c r="K28" s="51">
        <v>10</v>
      </c>
      <c r="L28" s="47">
        <v>12</v>
      </c>
      <c r="M28" s="46"/>
      <c r="N28" s="47"/>
      <c r="O28" s="46">
        <f t="shared" ref="O28:O30" si="6">IF(E28&gt;F28,1,0)+IF(G28&gt;H28,1,0)+IF(I28&gt;J28,1,0)+IF(K28&gt;L28,1,0)+IF(M28&gt;N28,1,0)</f>
        <v>1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71" t="s">
        <v>89</v>
      </c>
      <c r="C29" s="42">
        <v>1</v>
      </c>
      <c r="D29" s="68" t="s">
        <v>81</v>
      </c>
      <c r="E29" s="51">
        <v>5</v>
      </c>
      <c r="F29" s="47">
        <v>11</v>
      </c>
      <c r="G29" s="51">
        <v>6</v>
      </c>
      <c r="H29" s="47">
        <v>11</v>
      </c>
      <c r="I29" s="46">
        <v>11</v>
      </c>
      <c r="J29" s="47">
        <v>5</v>
      </c>
      <c r="K29" s="51">
        <v>6</v>
      </c>
      <c r="L29" s="47">
        <v>11</v>
      </c>
      <c r="M29" s="46"/>
      <c r="N29" s="47"/>
      <c r="O29" s="46">
        <f t="shared" si="6"/>
        <v>1</v>
      </c>
      <c r="P29" s="47">
        <f t="shared" si="7"/>
        <v>3</v>
      </c>
    </row>
    <row r="30" spans="1:22" ht="18.600000000000001" thickBot="1" x14ac:dyDescent="0.4">
      <c r="B30" s="72" t="s">
        <v>91</v>
      </c>
      <c r="C30" s="43">
        <v>2</v>
      </c>
      <c r="D30" s="69" t="s">
        <v>83</v>
      </c>
      <c r="E30" s="52">
        <v>3</v>
      </c>
      <c r="F30" s="49">
        <v>11</v>
      </c>
      <c r="G30" s="52">
        <v>10</v>
      </c>
      <c r="H30" s="49">
        <v>12</v>
      </c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2</v>
      </c>
    </row>
    <row r="32" spans="1:22" ht="15" thickBot="1" x14ac:dyDescent="0.35"/>
    <row r="33" spans="1:22" ht="15" thickBot="1" x14ac:dyDescent="0.35">
      <c r="Q33" s="101" t="s">
        <v>23</v>
      </c>
      <c r="R33" s="102"/>
      <c r="S33" s="102" t="s">
        <v>24</v>
      </c>
      <c r="T33" s="102"/>
      <c r="U33" s="102" t="s">
        <v>25</v>
      </c>
      <c r="V33" s="103"/>
    </row>
    <row r="34" spans="1:22" ht="18.600000000000001" thickBot="1" x14ac:dyDescent="0.35">
      <c r="A34" t="str">
        <f>IF(B34="","",B34&amp;"|"&amp;D34)</f>
        <v>CITY SQUASH CLUB SE|MAFC EVOPRO</v>
      </c>
      <c r="B34" s="53" t="s">
        <v>28</v>
      </c>
      <c r="C34" s="54" t="s">
        <v>21</v>
      </c>
      <c r="D34" s="55" t="s">
        <v>33</v>
      </c>
      <c r="E34" s="98" t="s">
        <v>16</v>
      </c>
      <c r="F34" s="99"/>
      <c r="G34" s="98" t="s">
        <v>17</v>
      </c>
      <c r="H34" s="99"/>
      <c r="I34" s="100" t="s">
        <v>18</v>
      </c>
      <c r="J34" s="100"/>
      <c r="K34" s="98" t="s">
        <v>19</v>
      </c>
      <c r="L34" s="99"/>
      <c r="M34" s="100" t="s">
        <v>20</v>
      </c>
      <c r="N34" s="99"/>
      <c r="O34" s="100" t="s">
        <v>22</v>
      </c>
      <c r="P34" s="100"/>
      <c r="Q34" s="60">
        <f>IF(O35&gt;P35,1,0)+IF(O36&gt;P36,1,0)+IF(O37&gt;P37,1,0)+IF(O38&gt;P38,1,0)</f>
        <v>4</v>
      </c>
      <c r="R34" s="61">
        <f>IF(O35&lt;P35,1,0)+IF(O36&lt;P36,1,0)+IF(O37&lt;P37,1,0)+IF(O38&lt;P38,1,0)</f>
        <v>0</v>
      </c>
      <c r="S34" s="61">
        <f>SUM(O35:O38)</f>
        <v>12</v>
      </c>
      <c r="T34" s="61">
        <f>SUM(P35:P38)</f>
        <v>0</v>
      </c>
      <c r="U34" s="61">
        <f>SUM(E35:E38,G35:G38,I35:I38,K35:K38,M35:M38)</f>
        <v>132</v>
      </c>
      <c r="V34" s="62">
        <f>SUM(F35:F38,H35:H38,J35:J38,L35:L38,N35:N38)</f>
        <v>46</v>
      </c>
    </row>
    <row r="35" spans="1:22" ht="18" x14ac:dyDescent="0.35">
      <c r="B35" s="64" t="s">
        <v>96</v>
      </c>
      <c r="C35" s="41">
        <v>4</v>
      </c>
      <c r="D35" s="57" t="s">
        <v>92</v>
      </c>
      <c r="E35" s="50">
        <v>11</v>
      </c>
      <c r="F35" s="45">
        <v>4</v>
      </c>
      <c r="G35" s="50">
        <v>11</v>
      </c>
      <c r="H35" s="45">
        <v>3</v>
      </c>
      <c r="I35" s="44">
        <v>11</v>
      </c>
      <c r="J35" s="45">
        <v>1</v>
      </c>
      <c r="K35" s="50"/>
      <c r="L35" s="45"/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" x14ac:dyDescent="0.35">
      <c r="B36" s="65" t="s">
        <v>97</v>
      </c>
      <c r="C36" s="42">
        <v>3</v>
      </c>
      <c r="D36" s="39" t="s">
        <v>93</v>
      </c>
      <c r="E36" s="51">
        <v>11</v>
      </c>
      <c r="F36" s="47">
        <v>4</v>
      </c>
      <c r="G36" s="51">
        <v>11</v>
      </c>
      <c r="H36" s="47">
        <v>9</v>
      </c>
      <c r="I36" s="46">
        <v>11</v>
      </c>
      <c r="J36" s="47">
        <v>0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5" t="s">
        <v>98</v>
      </c>
      <c r="C37" s="42">
        <v>1</v>
      </c>
      <c r="D37" s="39" t="s">
        <v>94</v>
      </c>
      <c r="E37" s="51">
        <v>11</v>
      </c>
      <c r="F37" s="47">
        <v>4</v>
      </c>
      <c r="G37" s="51">
        <v>11</v>
      </c>
      <c r="H37" s="47">
        <v>3</v>
      </c>
      <c r="I37" s="46">
        <v>11</v>
      </c>
      <c r="J37" s="47">
        <v>4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8.600000000000001" thickBot="1" x14ac:dyDescent="0.4">
      <c r="B38" s="66" t="s">
        <v>99</v>
      </c>
      <c r="C38" s="43">
        <v>2</v>
      </c>
      <c r="D38" s="40" t="s">
        <v>95</v>
      </c>
      <c r="E38" s="52">
        <v>11</v>
      </c>
      <c r="F38" s="49">
        <v>3</v>
      </c>
      <c r="G38" s="52">
        <v>11</v>
      </c>
      <c r="H38" s="49">
        <v>8</v>
      </c>
      <c r="I38" s="48">
        <v>11</v>
      </c>
      <c r="J38" s="49">
        <v>3</v>
      </c>
      <c r="K38" s="52"/>
      <c r="L38" s="49"/>
      <c r="M38" s="48"/>
      <c r="N38" s="49"/>
      <c r="O38" s="48">
        <f t="shared" si="8"/>
        <v>3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101" t="s">
        <v>23</v>
      </c>
      <c r="R41" s="102"/>
      <c r="S41" s="102" t="s">
        <v>24</v>
      </c>
      <c r="T41" s="102"/>
      <c r="U41" s="102" t="s">
        <v>25</v>
      </c>
      <c r="V41" s="103"/>
    </row>
    <row r="42" spans="1:22" ht="18.600000000000001" thickBot="1" x14ac:dyDescent="0.35">
      <c r="A42" t="str">
        <f>IF(B42="","",B42&amp;"|"&amp;D42)</f>
        <v>SQUASHBEREK|PERMETEZŐ KACSÁK - TOP CHALLENGE II.</v>
      </c>
      <c r="B42" s="53" t="s">
        <v>30</v>
      </c>
      <c r="C42" s="54" t="s">
        <v>21</v>
      </c>
      <c r="D42" s="55" t="s">
        <v>117</v>
      </c>
      <c r="E42" s="98" t="s">
        <v>16</v>
      </c>
      <c r="F42" s="99"/>
      <c r="G42" s="98" t="s">
        <v>17</v>
      </c>
      <c r="H42" s="99"/>
      <c r="I42" s="100" t="s">
        <v>18</v>
      </c>
      <c r="J42" s="100"/>
      <c r="K42" s="98" t="s">
        <v>19</v>
      </c>
      <c r="L42" s="99"/>
      <c r="M42" s="100" t="s">
        <v>20</v>
      </c>
      <c r="N42" s="99"/>
      <c r="O42" s="100" t="s">
        <v>22</v>
      </c>
      <c r="P42" s="100"/>
      <c r="Q42" s="60">
        <f>IF(O43&gt;P43,1,0)+IF(O44&gt;P44,1,0)+IF(O45&gt;P45,1,0)+IF(O46&gt;P46,1,0)</f>
        <v>4</v>
      </c>
      <c r="R42" s="61">
        <f>IF(O43&lt;P43,1,0)+IF(O44&lt;P44,1,0)+IF(O45&lt;P45,1,0)+IF(O46&lt;P46,1,0)</f>
        <v>0</v>
      </c>
      <c r="S42" s="61">
        <f>SUM(O43:O46)</f>
        <v>12</v>
      </c>
      <c r="T42" s="61">
        <f>SUM(P43:P46)</f>
        <v>0</v>
      </c>
      <c r="U42" s="61">
        <f>SUM(E43:E46,G43:G46,I43:I46,K43:K46,M43:M46)</f>
        <v>139</v>
      </c>
      <c r="V42" s="62">
        <f>SUM(F43:F46,H43:H46,J43:J46,L43:L46,N43:N46)</f>
        <v>86</v>
      </c>
    </row>
    <row r="43" spans="1:22" ht="18" x14ac:dyDescent="0.35">
      <c r="B43" s="64" t="s">
        <v>100</v>
      </c>
      <c r="C43" s="41">
        <v>4</v>
      </c>
      <c r="D43" s="57" t="s">
        <v>101</v>
      </c>
      <c r="E43" s="50">
        <v>11</v>
      </c>
      <c r="F43" s="45">
        <v>8</v>
      </c>
      <c r="G43" s="50">
        <v>11</v>
      </c>
      <c r="H43" s="45">
        <v>8</v>
      </c>
      <c r="I43" s="44">
        <v>11</v>
      </c>
      <c r="J43" s="45">
        <v>6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65" t="s">
        <v>102</v>
      </c>
      <c r="C44" s="42">
        <v>3</v>
      </c>
      <c r="D44" s="39" t="s">
        <v>103</v>
      </c>
      <c r="E44" s="51">
        <v>16</v>
      </c>
      <c r="F44" s="47">
        <v>14</v>
      </c>
      <c r="G44" s="51">
        <v>11</v>
      </c>
      <c r="H44" s="47">
        <v>6</v>
      </c>
      <c r="I44" s="46">
        <v>11</v>
      </c>
      <c r="J44" s="47">
        <v>7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5" t="s">
        <v>104</v>
      </c>
      <c r="C45" s="42">
        <v>1</v>
      </c>
      <c r="D45" s="39" t="s">
        <v>105</v>
      </c>
      <c r="E45" s="51">
        <v>11</v>
      </c>
      <c r="F45" s="47">
        <v>4</v>
      </c>
      <c r="G45" s="51">
        <v>11</v>
      </c>
      <c r="H45" s="47">
        <v>2</v>
      </c>
      <c r="I45" s="46">
        <v>11</v>
      </c>
      <c r="J45" s="47">
        <v>4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8.600000000000001" thickBot="1" x14ac:dyDescent="0.4">
      <c r="B46" s="66" t="s">
        <v>88</v>
      </c>
      <c r="C46" s="43">
        <v>2</v>
      </c>
      <c r="D46" s="40" t="s">
        <v>106</v>
      </c>
      <c r="E46" s="52">
        <v>13</v>
      </c>
      <c r="F46" s="49">
        <v>11</v>
      </c>
      <c r="G46" s="52">
        <v>11</v>
      </c>
      <c r="H46" s="49">
        <v>7</v>
      </c>
      <c r="I46" s="48">
        <v>11</v>
      </c>
      <c r="J46" s="49">
        <v>9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1" t="s">
        <v>23</v>
      </c>
      <c r="R49" s="102"/>
      <c r="S49" s="102" t="s">
        <v>24</v>
      </c>
      <c r="T49" s="102"/>
      <c r="U49" s="102" t="s">
        <v>25</v>
      </c>
      <c r="V49" s="103"/>
    </row>
    <row r="50" spans="1:22" ht="18.600000000000001" thickBot="1" x14ac:dyDescent="0.35">
      <c r="A50" t="str">
        <f>IF(B50="","",B50&amp;"|"&amp;D50)</f>
        <v>BUDAÖRSI LABDA EGYLET I.|MAFC EVOPRO</v>
      </c>
      <c r="B50" s="53" t="s">
        <v>29</v>
      </c>
      <c r="C50" s="54" t="s">
        <v>21</v>
      </c>
      <c r="D50" s="55" t="s">
        <v>33</v>
      </c>
      <c r="E50" s="98" t="s">
        <v>16</v>
      </c>
      <c r="F50" s="99"/>
      <c r="G50" s="98" t="s">
        <v>17</v>
      </c>
      <c r="H50" s="99"/>
      <c r="I50" s="100" t="s">
        <v>18</v>
      </c>
      <c r="J50" s="100"/>
      <c r="K50" s="98" t="s">
        <v>19</v>
      </c>
      <c r="L50" s="99"/>
      <c r="M50" s="100" t="s">
        <v>20</v>
      </c>
      <c r="N50" s="99"/>
      <c r="O50" s="100" t="s">
        <v>22</v>
      </c>
      <c r="P50" s="100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12</v>
      </c>
      <c r="T50" s="61">
        <f>SUM(P51:P54)</f>
        <v>1</v>
      </c>
      <c r="U50" s="61">
        <f>SUM(E51:E54,G51:G54,I51:I54,K51:K54,M51:M54)</f>
        <v>140</v>
      </c>
      <c r="V50" s="62">
        <f>SUM(F51:F54,H51:H54,J51:J54,L51:L54,N51:N54)</f>
        <v>61</v>
      </c>
    </row>
    <row r="51" spans="1:22" ht="18" x14ac:dyDescent="0.35">
      <c r="B51" s="64" t="s">
        <v>107</v>
      </c>
      <c r="C51" s="41">
        <v>4</v>
      </c>
      <c r="D51" s="57" t="s">
        <v>92</v>
      </c>
      <c r="E51" s="50">
        <v>8</v>
      </c>
      <c r="F51" s="45">
        <v>11</v>
      </c>
      <c r="G51" s="50">
        <v>11</v>
      </c>
      <c r="H51" s="45">
        <v>6</v>
      </c>
      <c r="I51" s="44">
        <v>11</v>
      </c>
      <c r="J51" s="45">
        <v>1</v>
      </c>
      <c r="K51" s="50">
        <v>11</v>
      </c>
      <c r="L51" s="45">
        <v>8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" x14ac:dyDescent="0.35">
      <c r="B52" s="65" t="s">
        <v>108</v>
      </c>
      <c r="C52" s="42">
        <v>3</v>
      </c>
      <c r="D52" s="39" t="s">
        <v>93</v>
      </c>
      <c r="E52" s="51">
        <v>11</v>
      </c>
      <c r="F52" s="47">
        <v>1</v>
      </c>
      <c r="G52" s="51">
        <v>11</v>
      </c>
      <c r="H52" s="47">
        <v>6</v>
      </c>
      <c r="I52" s="46">
        <v>11</v>
      </c>
      <c r="J52" s="47">
        <v>5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65" t="s">
        <v>109</v>
      </c>
      <c r="C53" s="42">
        <v>1</v>
      </c>
      <c r="D53" s="39" t="s">
        <v>95</v>
      </c>
      <c r="E53" s="51">
        <v>11</v>
      </c>
      <c r="F53" s="47">
        <v>6</v>
      </c>
      <c r="G53" s="51">
        <v>11</v>
      </c>
      <c r="H53" s="47">
        <v>4</v>
      </c>
      <c r="I53" s="46">
        <v>11</v>
      </c>
      <c r="J53" s="47">
        <v>2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66" t="s">
        <v>110</v>
      </c>
      <c r="C54" s="43">
        <v>2</v>
      </c>
      <c r="D54" s="40" t="s">
        <v>111</v>
      </c>
      <c r="E54" s="52">
        <v>11</v>
      </c>
      <c r="F54" s="49">
        <v>2</v>
      </c>
      <c r="G54" s="52">
        <v>11</v>
      </c>
      <c r="H54" s="49">
        <v>4</v>
      </c>
      <c r="I54" s="48">
        <v>11</v>
      </c>
      <c r="J54" s="49">
        <v>5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1" t="s">
        <v>23</v>
      </c>
      <c r="R57" s="102"/>
      <c r="S57" s="102" t="s">
        <v>24</v>
      </c>
      <c r="T57" s="102"/>
      <c r="U57" s="102" t="s">
        <v>25</v>
      </c>
      <c r="V57" s="103"/>
    </row>
    <row r="58" spans="1:22" ht="18.600000000000001" thickBot="1" x14ac:dyDescent="0.35">
      <c r="A58" t="str">
        <f>IF(B58="","",B58&amp;"|"&amp;D58)</f>
        <v>CITY SQUASH CLUB SE|ANICO KÉSZHÁZAK EGRI SQUASH SE</v>
      </c>
      <c r="B58" s="53" t="s">
        <v>28</v>
      </c>
      <c r="C58" s="54" t="s">
        <v>21</v>
      </c>
      <c r="D58" s="55" t="s">
        <v>32</v>
      </c>
      <c r="E58" s="98" t="s">
        <v>16</v>
      </c>
      <c r="F58" s="99"/>
      <c r="G58" s="98" t="s">
        <v>17</v>
      </c>
      <c r="H58" s="99"/>
      <c r="I58" s="100" t="s">
        <v>18</v>
      </c>
      <c r="J58" s="100"/>
      <c r="K58" s="98" t="s">
        <v>19</v>
      </c>
      <c r="L58" s="99"/>
      <c r="M58" s="100" t="s">
        <v>20</v>
      </c>
      <c r="N58" s="99"/>
      <c r="O58" s="100" t="s">
        <v>22</v>
      </c>
      <c r="P58" s="100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0</v>
      </c>
      <c r="U58" s="61">
        <f>SUM(E59:E62,G59:G62,I59:I62,K59:K62,M59:M62)</f>
        <v>133</v>
      </c>
      <c r="V58" s="62">
        <f>SUM(F59:F62,H59:H62,J59:J62,L59:L62,N59:N62)</f>
        <v>57</v>
      </c>
    </row>
    <row r="59" spans="1:22" ht="18" x14ac:dyDescent="0.35">
      <c r="B59" s="64" t="s">
        <v>96</v>
      </c>
      <c r="C59" s="41">
        <v>4</v>
      </c>
      <c r="D59" s="57" t="s">
        <v>86</v>
      </c>
      <c r="E59" s="50">
        <v>11</v>
      </c>
      <c r="F59" s="45">
        <v>4</v>
      </c>
      <c r="G59" s="50">
        <v>11</v>
      </c>
      <c r="H59" s="45">
        <v>4</v>
      </c>
      <c r="I59" s="44">
        <v>11</v>
      </c>
      <c r="J59" s="45">
        <v>2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65" t="s">
        <v>97</v>
      </c>
      <c r="C60" s="42">
        <v>3</v>
      </c>
      <c r="D60" s="39" t="s">
        <v>87</v>
      </c>
      <c r="E60" s="51">
        <v>11</v>
      </c>
      <c r="F60" s="47">
        <v>6</v>
      </c>
      <c r="G60" s="51">
        <v>11</v>
      </c>
      <c r="H60" s="47">
        <v>4</v>
      </c>
      <c r="I60" s="46">
        <v>11</v>
      </c>
      <c r="J60" s="47">
        <v>6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5" t="s">
        <v>98</v>
      </c>
      <c r="C61" s="42">
        <v>1</v>
      </c>
      <c r="D61" s="39" t="s">
        <v>89</v>
      </c>
      <c r="E61" s="51">
        <v>11</v>
      </c>
      <c r="F61" s="47">
        <v>3</v>
      </c>
      <c r="G61" s="51">
        <v>11</v>
      </c>
      <c r="H61" s="47">
        <v>4</v>
      </c>
      <c r="I61" s="46">
        <v>11</v>
      </c>
      <c r="J61" s="47">
        <v>3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66" t="s">
        <v>99</v>
      </c>
      <c r="C62" s="43">
        <v>2</v>
      </c>
      <c r="D62" s="40" t="s">
        <v>91</v>
      </c>
      <c r="E62" s="52">
        <v>11</v>
      </c>
      <c r="F62" s="49">
        <v>4</v>
      </c>
      <c r="G62" s="52">
        <v>11</v>
      </c>
      <c r="H62" s="49">
        <v>7</v>
      </c>
      <c r="I62" s="48">
        <v>12</v>
      </c>
      <c r="J62" s="49">
        <v>10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1" t="s">
        <v>23</v>
      </c>
      <c r="R65" s="102"/>
      <c r="S65" s="102" t="s">
        <v>24</v>
      </c>
      <c r="T65" s="102"/>
      <c r="U65" s="102" t="s">
        <v>25</v>
      </c>
      <c r="V65" s="103"/>
    </row>
    <row r="66" spans="1:22" ht="18.600000000000001" thickBot="1" x14ac:dyDescent="0.35">
      <c r="A66" t="str">
        <f>IF(B66="","",B66&amp;"|"&amp;D66)</f>
        <v>CITY SQUASH CLUB SE|PERMETEZŐ KACSÁK - TOP CHALLENGE II.</v>
      </c>
      <c r="B66" s="53" t="s">
        <v>28</v>
      </c>
      <c r="C66" s="54" t="s">
        <v>21</v>
      </c>
      <c r="D66" s="55" t="s">
        <v>117</v>
      </c>
      <c r="E66" s="98" t="s">
        <v>16</v>
      </c>
      <c r="F66" s="99"/>
      <c r="G66" s="98" t="s">
        <v>17</v>
      </c>
      <c r="H66" s="99"/>
      <c r="I66" s="100" t="s">
        <v>18</v>
      </c>
      <c r="J66" s="100"/>
      <c r="K66" s="98" t="s">
        <v>19</v>
      </c>
      <c r="L66" s="99"/>
      <c r="M66" s="100" t="s">
        <v>20</v>
      </c>
      <c r="N66" s="99"/>
      <c r="O66" s="100" t="s">
        <v>22</v>
      </c>
      <c r="P66" s="100"/>
      <c r="Q66" s="60">
        <f>IF(O67&gt;P67,1,0)+IF(O68&gt;P68,1,0)+IF(O69&gt;P69,1,0)+IF(O70&gt;P70,1,0)</f>
        <v>4</v>
      </c>
      <c r="R66" s="61">
        <f>IF(O67&lt;P67,1,0)+IF(O68&lt;P68,1,0)+IF(O69&lt;P69,1,0)+IF(O70&lt;P70,1,0)</f>
        <v>0</v>
      </c>
      <c r="S66" s="61">
        <f>SUM(O67:O70)</f>
        <v>12</v>
      </c>
      <c r="T66" s="61">
        <f>SUM(P67:P70)</f>
        <v>0</v>
      </c>
      <c r="U66" s="61">
        <f>SUM(E67:E70,G67:G70,I67:I70,K67:K70,M67:M70)</f>
        <v>132</v>
      </c>
      <c r="V66" s="62">
        <f>SUM(F67:F70,H67:H70,J67:J70,L67:L70,N67:N70)</f>
        <v>62</v>
      </c>
    </row>
    <row r="67" spans="1:22" ht="18" x14ac:dyDescent="0.35">
      <c r="B67" s="64" t="s">
        <v>96</v>
      </c>
      <c r="C67" s="41">
        <v>4</v>
      </c>
      <c r="D67" s="57" t="s">
        <v>103</v>
      </c>
      <c r="E67" s="50">
        <v>11</v>
      </c>
      <c r="F67" s="45">
        <v>7</v>
      </c>
      <c r="G67" s="50">
        <v>11</v>
      </c>
      <c r="H67" s="45">
        <v>5</v>
      </c>
      <c r="I67" s="44">
        <v>11</v>
      </c>
      <c r="J67" s="45">
        <v>7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" x14ac:dyDescent="0.35">
      <c r="B68" s="65" t="s">
        <v>97</v>
      </c>
      <c r="C68" s="42">
        <v>3</v>
      </c>
      <c r="D68" s="39" t="s">
        <v>112</v>
      </c>
      <c r="E68" s="51">
        <v>11</v>
      </c>
      <c r="F68" s="47">
        <v>6</v>
      </c>
      <c r="G68" s="51">
        <v>11</v>
      </c>
      <c r="H68" s="47">
        <v>3</v>
      </c>
      <c r="I68" s="46">
        <v>11</v>
      </c>
      <c r="J68" s="47">
        <v>4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5" t="s">
        <v>98</v>
      </c>
      <c r="C69" s="42">
        <v>1</v>
      </c>
      <c r="D69" s="39" t="s">
        <v>105</v>
      </c>
      <c r="E69" s="51">
        <v>11</v>
      </c>
      <c r="F69" s="47">
        <v>5</v>
      </c>
      <c r="G69" s="51">
        <v>11</v>
      </c>
      <c r="H69" s="47">
        <v>4</v>
      </c>
      <c r="I69" s="46">
        <v>11</v>
      </c>
      <c r="J69" s="47">
        <v>2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8.600000000000001" thickBot="1" x14ac:dyDescent="0.4">
      <c r="B70" s="66" t="s">
        <v>99</v>
      </c>
      <c r="C70" s="43">
        <v>2</v>
      </c>
      <c r="D70" s="40" t="s">
        <v>106</v>
      </c>
      <c r="E70" s="52">
        <v>11</v>
      </c>
      <c r="F70" s="49">
        <v>7</v>
      </c>
      <c r="G70" s="52">
        <v>11</v>
      </c>
      <c r="H70" s="49">
        <v>6</v>
      </c>
      <c r="I70" s="48">
        <v>11</v>
      </c>
      <c r="J70" s="49">
        <v>6</v>
      </c>
      <c r="K70" s="52"/>
      <c r="L70" s="49"/>
      <c r="M70" s="48"/>
      <c r="N70" s="49"/>
      <c r="O70" s="48">
        <f t="shared" si="16"/>
        <v>3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1" t="s">
        <v>23</v>
      </c>
      <c r="R73" s="102"/>
      <c r="S73" s="102" t="s">
        <v>24</v>
      </c>
      <c r="T73" s="102"/>
      <c r="U73" s="102" t="s">
        <v>25</v>
      </c>
      <c r="V73" s="103"/>
    </row>
    <row r="74" spans="1:22" ht="18.600000000000001" thickBot="1" x14ac:dyDescent="0.35">
      <c r="A74" t="str">
        <f>IF(B74="","",B74&amp;"|"&amp;D74)</f>
        <v>BUDAÖRSI LABDA EGYLET I.|PERMETEZŐ KACSÁK - TOP CHALLENGE II.</v>
      </c>
      <c r="B74" s="53" t="s">
        <v>29</v>
      </c>
      <c r="C74" s="54" t="s">
        <v>21</v>
      </c>
      <c r="D74" s="55" t="s">
        <v>117</v>
      </c>
      <c r="E74" s="98" t="s">
        <v>16</v>
      </c>
      <c r="F74" s="99"/>
      <c r="G74" s="98" t="s">
        <v>17</v>
      </c>
      <c r="H74" s="99"/>
      <c r="I74" s="100" t="s">
        <v>18</v>
      </c>
      <c r="J74" s="100"/>
      <c r="K74" s="98" t="s">
        <v>19</v>
      </c>
      <c r="L74" s="99"/>
      <c r="M74" s="100" t="s">
        <v>20</v>
      </c>
      <c r="N74" s="99"/>
      <c r="O74" s="100" t="s">
        <v>22</v>
      </c>
      <c r="P74" s="100"/>
      <c r="Q74" s="60">
        <f>IF(O75&gt;P75,1,0)+IF(O76&gt;P76,1,0)+IF(O77&gt;P77,1,0)+IF(O78&gt;P78,1,0)</f>
        <v>4</v>
      </c>
      <c r="R74" s="61">
        <f>IF(O75&lt;P75,1,0)+IF(O76&lt;P76,1,0)+IF(O77&lt;P77,1,0)+IF(O78&lt;P78,1,0)</f>
        <v>0</v>
      </c>
      <c r="S74" s="61">
        <f>SUM(O75:O78)</f>
        <v>12</v>
      </c>
      <c r="T74" s="61">
        <f>SUM(P75:P78)</f>
        <v>2</v>
      </c>
      <c r="U74" s="61">
        <f>SUM(E75:E78,G75:G78,I75:I78,K75:K78,M75:M78)</f>
        <v>145</v>
      </c>
      <c r="V74" s="62">
        <f>SUM(F75:F78,H75:H78,J75:J78,L75:L78,N75:N78)</f>
        <v>86</v>
      </c>
    </row>
    <row r="75" spans="1:22" ht="18" x14ac:dyDescent="0.35">
      <c r="B75" s="64" t="s">
        <v>107</v>
      </c>
      <c r="C75" s="41">
        <v>4</v>
      </c>
      <c r="D75" s="57" t="s">
        <v>101</v>
      </c>
      <c r="E75" s="50">
        <v>11</v>
      </c>
      <c r="F75" s="45">
        <v>5</v>
      </c>
      <c r="G75" s="50">
        <v>5</v>
      </c>
      <c r="H75" s="45">
        <v>11</v>
      </c>
      <c r="I75" s="44">
        <v>11</v>
      </c>
      <c r="J75" s="45">
        <v>9</v>
      </c>
      <c r="K75" s="50">
        <v>8</v>
      </c>
      <c r="L75" s="45">
        <v>11</v>
      </c>
      <c r="M75" s="44">
        <v>11</v>
      </c>
      <c r="N75" s="45">
        <v>8</v>
      </c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2</v>
      </c>
    </row>
    <row r="76" spans="1:22" ht="18" x14ac:dyDescent="0.35">
      <c r="B76" s="65" t="s">
        <v>113</v>
      </c>
      <c r="C76" s="42">
        <v>3</v>
      </c>
      <c r="D76" s="39" t="s">
        <v>112</v>
      </c>
      <c r="E76" s="51">
        <v>11</v>
      </c>
      <c r="F76" s="47">
        <v>5</v>
      </c>
      <c r="G76" s="51">
        <v>11</v>
      </c>
      <c r="H76" s="47">
        <v>2</v>
      </c>
      <c r="I76" s="46">
        <v>11</v>
      </c>
      <c r="J76" s="47">
        <v>8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65" t="s">
        <v>109</v>
      </c>
      <c r="C77" s="42">
        <v>1</v>
      </c>
      <c r="D77" s="39" t="s">
        <v>114</v>
      </c>
      <c r="E77" s="51">
        <v>11</v>
      </c>
      <c r="F77" s="47">
        <v>3</v>
      </c>
      <c r="G77" s="51">
        <v>11</v>
      </c>
      <c r="H77" s="47">
        <v>4</v>
      </c>
      <c r="I77" s="46">
        <v>11</v>
      </c>
      <c r="J77" s="47">
        <v>4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8.600000000000001" thickBot="1" x14ac:dyDescent="0.4">
      <c r="B78" s="66" t="s">
        <v>133</v>
      </c>
      <c r="C78" s="43">
        <v>2</v>
      </c>
      <c r="D78" s="40" t="s">
        <v>106</v>
      </c>
      <c r="E78" s="52">
        <v>11</v>
      </c>
      <c r="F78" s="49">
        <v>3</v>
      </c>
      <c r="G78" s="52">
        <v>11</v>
      </c>
      <c r="H78" s="49">
        <v>6</v>
      </c>
      <c r="I78" s="48">
        <v>11</v>
      </c>
      <c r="J78" s="49">
        <v>7</v>
      </c>
      <c r="K78" s="52"/>
      <c r="L78" s="49"/>
      <c r="M78" s="48"/>
      <c r="N78" s="49"/>
      <c r="O78" s="48">
        <f t="shared" si="18"/>
        <v>3</v>
      </c>
      <c r="P78" s="49">
        <f t="shared" si="19"/>
        <v>0</v>
      </c>
    </row>
    <row r="80" spans="1:22" ht="15" thickBot="1" x14ac:dyDescent="0.35"/>
    <row r="81" spans="1:22" ht="15" thickBot="1" x14ac:dyDescent="0.35">
      <c r="Q81" s="101" t="s">
        <v>23</v>
      </c>
      <c r="R81" s="102"/>
      <c r="S81" s="102" t="s">
        <v>24</v>
      </c>
      <c r="T81" s="102"/>
      <c r="U81" s="102" t="s">
        <v>25</v>
      </c>
      <c r="V81" s="103"/>
    </row>
    <row r="82" spans="1:22" ht="18.600000000000001" thickBot="1" x14ac:dyDescent="0.35">
      <c r="A82" t="str">
        <f>IF(B82="","",B82&amp;"|"&amp;D82)</f>
        <v>SQUASHBEREK|CSÉ-START TEAM I.</v>
      </c>
      <c r="B82" s="53" t="s">
        <v>30</v>
      </c>
      <c r="C82" s="54" t="s">
        <v>21</v>
      </c>
      <c r="D82" s="55" t="s">
        <v>31</v>
      </c>
      <c r="E82" s="98" t="s">
        <v>16</v>
      </c>
      <c r="F82" s="99"/>
      <c r="G82" s="98" t="s">
        <v>17</v>
      </c>
      <c r="H82" s="99"/>
      <c r="I82" s="100" t="s">
        <v>18</v>
      </c>
      <c r="J82" s="100"/>
      <c r="K82" s="98" t="s">
        <v>19</v>
      </c>
      <c r="L82" s="99"/>
      <c r="M82" s="100" t="s">
        <v>20</v>
      </c>
      <c r="N82" s="99"/>
      <c r="O82" s="100" t="s">
        <v>22</v>
      </c>
      <c r="P82" s="100"/>
      <c r="Q82" s="60">
        <f>IF(O83&gt;P83,1,0)+IF(O84&gt;P84,1,0)+IF(O85&gt;P85,1,0)+IF(O86&gt;P86,1,0)</f>
        <v>3</v>
      </c>
      <c r="R82" s="61">
        <f>IF(O83&lt;P83,1,0)+IF(O84&lt;P84,1,0)+IF(O85&lt;P85,1,0)+IF(O86&lt;P86,1,0)</f>
        <v>1</v>
      </c>
      <c r="S82" s="61">
        <f>SUM(O83:O86)</f>
        <v>11</v>
      </c>
      <c r="T82" s="61">
        <f>SUM(P83:P86)</f>
        <v>3</v>
      </c>
      <c r="U82" s="61">
        <f>SUM(E83:E86,G83:G86,I83:I86,K83:K86,M83:M86)</f>
        <v>147</v>
      </c>
      <c r="V82" s="62">
        <f>SUM(F83:F86,H83:H86,J83:J86,L83:L86,N83:N86)</f>
        <v>89</v>
      </c>
    </row>
    <row r="83" spans="1:22" ht="18" x14ac:dyDescent="0.35">
      <c r="B83" s="64" t="s">
        <v>85</v>
      </c>
      <c r="C83" s="41">
        <v>4</v>
      </c>
      <c r="D83" s="57" t="s">
        <v>115</v>
      </c>
      <c r="E83" s="50">
        <v>11</v>
      </c>
      <c r="F83" s="45">
        <v>6</v>
      </c>
      <c r="G83" s="50">
        <v>11</v>
      </c>
      <c r="H83" s="45">
        <v>2</v>
      </c>
      <c r="I83" s="44">
        <v>11</v>
      </c>
      <c r="J83" s="45">
        <v>3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" x14ac:dyDescent="0.35">
      <c r="B84" s="65" t="s">
        <v>90</v>
      </c>
      <c r="C84" s="42">
        <v>3</v>
      </c>
      <c r="D84" s="39" t="s">
        <v>80</v>
      </c>
      <c r="E84" s="51">
        <v>11</v>
      </c>
      <c r="F84" s="47">
        <v>3</v>
      </c>
      <c r="G84" s="51">
        <v>11</v>
      </c>
      <c r="H84" s="47">
        <v>3</v>
      </c>
      <c r="I84" s="46">
        <v>11</v>
      </c>
      <c r="J84" s="47">
        <v>4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5" t="s">
        <v>104</v>
      </c>
      <c r="C85" s="42">
        <v>1</v>
      </c>
      <c r="D85" s="39" t="s">
        <v>82</v>
      </c>
      <c r="E85" s="51">
        <v>11</v>
      </c>
      <c r="F85" s="47">
        <v>4</v>
      </c>
      <c r="G85" s="51">
        <v>11</v>
      </c>
      <c r="H85" s="47">
        <v>8</v>
      </c>
      <c r="I85" s="46">
        <v>11</v>
      </c>
      <c r="J85" s="47">
        <v>4</v>
      </c>
      <c r="K85" s="51"/>
      <c r="L85" s="47"/>
      <c r="M85" s="46"/>
      <c r="N85" s="47"/>
      <c r="O85" s="46">
        <f t="shared" si="20"/>
        <v>3</v>
      </c>
      <c r="P85" s="47">
        <f t="shared" si="21"/>
        <v>0</v>
      </c>
    </row>
    <row r="86" spans="1:22" ht="18.600000000000001" thickBot="1" x14ac:dyDescent="0.4">
      <c r="B86" s="66" t="s">
        <v>88</v>
      </c>
      <c r="C86" s="43">
        <v>2</v>
      </c>
      <c r="D86" s="40" t="s">
        <v>84</v>
      </c>
      <c r="E86" s="52">
        <v>7</v>
      </c>
      <c r="F86" s="49">
        <v>11</v>
      </c>
      <c r="G86" s="52">
        <v>11</v>
      </c>
      <c r="H86" s="49">
        <v>9</v>
      </c>
      <c r="I86" s="48">
        <v>11</v>
      </c>
      <c r="J86" s="49">
        <v>13</v>
      </c>
      <c r="K86" s="52">
        <v>11</v>
      </c>
      <c r="L86" s="49">
        <v>8</v>
      </c>
      <c r="M86" s="48">
        <v>8</v>
      </c>
      <c r="N86" s="49">
        <v>11</v>
      </c>
      <c r="O86" s="48">
        <f t="shared" si="20"/>
        <v>2</v>
      </c>
      <c r="P86" s="49">
        <f t="shared" si="21"/>
        <v>3</v>
      </c>
    </row>
    <row r="88" spans="1:22" ht="15" thickBot="1" x14ac:dyDescent="0.35"/>
    <row r="89" spans="1:22" ht="15" thickBot="1" x14ac:dyDescent="0.35">
      <c r="Q89" s="101" t="s">
        <v>23</v>
      </c>
      <c r="R89" s="102"/>
      <c r="S89" s="102" t="s">
        <v>24</v>
      </c>
      <c r="T89" s="102"/>
      <c r="U89" s="102" t="s">
        <v>25</v>
      </c>
      <c r="V89" s="103"/>
    </row>
    <row r="90" spans="1:22" ht="18.600000000000001" thickBot="1" x14ac:dyDescent="0.35">
      <c r="A90" t="str">
        <f>IF(B90="","",B90&amp;"|"&amp;D90)</f>
        <v>CSÉ-START TEAM I.|BUDAÖRSI LABDA EGYLET I.</v>
      </c>
      <c r="B90" s="53" t="s">
        <v>31</v>
      </c>
      <c r="C90" s="54" t="s">
        <v>21</v>
      </c>
      <c r="D90" s="55" t="s">
        <v>29</v>
      </c>
      <c r="E90" s="98" t="s">
        <v>16</v>
      </c>
      <c r="F90" s="99"/>
      <c r="G90" s="98" t="s">
        <v>17</v>
      </c>
      <c r="H90" s="99"/>
      <c r="I90" s="100" t="s">
        <v>18</v>
      </c>
      <c r="J90" s="100"/>
      <c r="K90" s="98" t="s">
        <v>19</v>
      </c>
      <c r="L90" s="99"/>
      <c r="M90" s="100" t="s">
        <v>20</v>
      </c>
      <c r="N90" s="99"/>
      <c r="O90" s="100" t="s">
        <v>22</v>
      </c>
      <c r="P90" s="100"/>
      <c r="Q90" s="60">
        <f>IF(O91&gt;P91,1,0)+IF(O92&gt;P92,1,0)+IF(O93&gt;P93,1,0)+IF(O94&gt;P94,1,0)</f>
        <v>0</v>
      </c>
      <c r="R90" s="61">
        <f>IF(O91&lt;P91,1,0)+IF(O92&lt;P92,1,0)+IF(O93&lt;P93,1,0)+IF(O94&lt;P94,1,0)</f>
        <v>4</v>
      </c>
      <c r="S90" s="61">
        <f>SUM(O91:O94)</f>
        <v>1</v>
      </c>
      <c r="T90" s="61">
        <f>SUM(P91:P94)</f>
        <v>11</v>
      </c>
      <c r="U90" s="61">
        <f>SUM(E91:E94,G91:G94,I91:I94,K91:K94,M91:M94)</f>
        <v>69</v>
      </c>
      <c r="V90" s="62">
        <f>SUM(F91:F94,H91:H94,J91:J94,L91:L94,N91:N94)</f>
        <v>125</v>
      </c>
    </row>
    <row r="91" spans="1:22" ht="18" x14ac:dyDescent="0.35">
      <c r="B91" s="64" t="s">
        <v>78</v>
      </c>
      <c r="C91" s="41">
        <v>4</v>
      </c>
      <c r="D91" s="57" t="s">
        <v>107</v>
      </c>
      <c r="E91" s="50">
        <v>3</v>
      </c>
      <c r="F91" s="45">
        <v>11</v>
      </c>
      <c r="G91" s="50">
        <v>3</v>
      </c>
      <c r="H91" s="45">
        <v>11</v>
      </c>
      <c r="I91" s="44">
        <v>9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" x14ac:dyDescent="0.35">
      <c r="B92" s="65" t="s">
        <v>80</v>
      </c>
      <c r="C92" s="42">
        <v>3</v>
      </c>
      <c r="D92" s="39" t="s">
        <v>108</v>
      </c>
      <c r="E92" s="51">
        <v>9</v>
      </c>
      <c r="F92" s="47">
        <v>11</v>
      </c>
      <c r="G92" s="51">
        <v>11</v>
      </c>
      <c r="H92" s="47">
        <v>4</v>
      </c>
      <c r="I92" s="46">
        <v>7</v>
      </c>
      <c r="J92" s="47">
        <v>11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1</v>
      </c>
      <c r="P92" s="47">
        <f t="shared" ref="P92:P94" si="23">IF(E92&lt;F92,1,0)+IF(G92&lt;H92,1,0)+IF(I92&lt;J92,1,0)+IF(K92&lt;L92,1,0)+IF(M92&lt;N92,1,0)</f>
        <v>2</v>
      </c>
    </row>
    <row r="93" spans="1:22" ht="18" x14ac:dyDescent="0.35">
      <c r="B93" s="65" t="s">
        <v>82</v>
      </c>
      <c r="C93" s="42">
        <v>1</v>
      </c>
      <c r="D93" s="39" t="s">
        <v>116</v>
      </c>
      <c r="E93" s="51">
        <v>8</v>
      </c>
      <c r="F93" s="47">
        <v>11</v>
      </c>
      <c r="G93" s="51">
        <v>5</v>
      </c>
      <c r="H93" s="47">
        <v>11</v>
      </c>
      <c r="I93" s="46">
        <v>1</v>
      </c>
      <c r="J93" s="47">
        <v>11</v>
      </c>
      <c r="K93" s="51"/>
      <c r="L93" s="47"/>
      <c r="M93" s="46"/>
      <c r="N93" s="47"/>
      <c r="O93" s="46">
        <f t="shared" si="22"/>
        <v>0</v>
      </c>
      <c r="P93" s="47">
        <f t="shared" si="23"/>
        <v>3</v>
      </c>
    </row>
    <row r="94" spans="1:22" ht="18.600000000000001" thickBot="1" x14ac:dyDescent="0.4">
      <c r="B94" s="66" t="s">
        <v>84</v>
      </c>
      <c r="C94" s="43">
        <v>2</v>
      </c>
      <c r="D94" s="40" t="s">
        <v>134</v>
      </c>
      <c r="E94" s="52">
        <v>4</v>
      </c>
      <c r="F94" s="49">
        <v>11</v>
      </c>
      <c r="G94" s="52">
        <v>5</v>
      </c>
      <c r="H94" s="49">
        <v>11</v>
      </c>
      <c r="I94" s="48">
        <v>4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zoomScale="70" zoomScaleNormal="70" workbookViewId="0">
      <selection activeCell="D41" sqref="D41"/>
    </sheetView>
  </sheetViews>
  <sheetFormatPr defaultRowHeight="14.4" x14ac:dyDescent="0.3"/>
  <cols>
    <col min="1" max="1" width="16.88671875" hidden="1" customWidth="1"/>
    <col min="2" max="2" width="46.109375" customWidth="1"/>
    <col min="3" max="3" width="9.109375" customWidth="1"/>
    <col min="4" max="4" width="46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1" t="s">
        <v>23</v>
      </c>
      <c r="R1" s="102"/>
      <c r="S1" s="102" t="s">
        <v>24</v>
      </c>
      <c r="T1" s="102"/>
      <c r="U1" s="102" t="s">
        <v>25</v>
      </c>
      <c r="V1" s="103"/>
    </row>
    <row r="2" spans="1:22" ht="18.600000000000001" thickBot="1" x14ac:dyDescent="0.35">
      <c r="A2" t="str">
        <f>IF(B2="","",B2&amp;"|"&amp;D2)</f>
        <v>MAFC EVOPRO|ANICO KÉSZHÁZAK EGRI SQUASH SE</v>
      </c>
      <c r="B2" s="53" t="s">
        <v>33</v>
      </c>
      <c r="C2" s="54" t="s">
        <v>21</v>
      </c>
      <c r="D2" s="55" t="s">
        <v>32</v>
      </c>
      <c r="E2" s="98" t="s">
        <v>16</v>
      </c>
      <c r="F2" s="99"/>
      <c r="G2" s="98" t="s">
        <v>17</v>
      </c>
      <c r="H2" s="99"/>
      <c r="I2" s="100" t="s">
        <v>18</v>
      </c>
      <c r="J2" s="100"/>
      <c r="K2" s="98" t="s">
        <v>19</v>
      </c>
      <c r="L2" s="99"/>
      <c r="M2" s="100" t="s">
        <v>20</v>
      </c>
      <c r="N2" s="99"/>
      <c r="O2" s="100" t="s">
        <v>22</v>
      </c>
      <c r="P2" s="100"/>
      <c r="Q2" s="60">
        <f>IF(O3&gt;P3,1,0)+IF(O4&gt;P4,1,0)+IF(O5&gt;P5,1,0)+IF(O6&gt;P6,1,0)</f>
        <v>3</v>
      </c>
      <c r="R2" s="61">
        <f>IF(O3&lt;P3,1,0)+IF(O4&lt;P4,1,0)+IF(O5&lt;P5,1,0)+IF(O6&lt;P6,1,0)</f>
        <v>1</v>
      </c>
      <c r="S2" s="61">
        <f>SUM(O3:O6)</f>
        <v>9</v>
      </c>
      <c r="T2" s="61">
        <f>SUM(P3:P6)</f>
        <v>3</v>
      </c>
      <c r="U2" s="61">
        <f>SUM(E3:E6,G3:G6,I3:I6,K3:K6,M3:M6)</f>
        <v>112</v>
      </c>
      <c r="V2" s="62">
        <f>SUM(F3:F6,H3:H6,J3:J6,L3:L6,N3:N6)</f>
        <v>67</v>
      </c>
    </row>
    <row r="3" spans="1:22" ht="18" x14ac:dyDescent="0.35">
      <c r="B3" s="56" t="s">
        <v>92</v>
      </c>
      <c r="C3" s="41">
        <v>4</v>
      </c>
      <c r="D3" s="57"/>
      <c r="E3" s="50">
        <v>11</v>
      </c>
      <c r="F3" s="45">
        <v>0</v>
      </c>
      <c r="G3" s="50">
        <v>11</v>
      </c>
      <c r="H3" s="45">
        <v>0</v>
      </c>
      <c r="I3" s="44">
        <v>11</v>
      </c>
      <c r="J3" s="45">
        <v>0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x14ac:dyDescent="0.35">
      <c r="B4" s="58" t="s">
        <v>95</v>
      </c>
      <c r="C4" s="42">
        <v>3</v>
      </c>
      <c r="D4" s="39" t="s">
        <v>86</v>
      </c>
      <c r="E4" s="51">
        <v>11</v>
      </c>
      <c r="F4" s="47">
        <v>8</v>
      </c>
      <c r="G4" s="51">
        <v>11</v>
      </c>
      <c r="H4" s="47">
        <v>4</v>
      </c>
      <c r="I4" s="46">
        <v>11</v>
      </c>
      <c r="J4" s="47">
        <v>7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 t="s">
        <v>93</v>
      </c>
      <c r="C5" s="42">
        <v>1</v>
      </c>
      <c r="D5" s="39" t="s">
        <v>87</v>
      </c>
      <c r="E5" s="51">
        <v>2</v>
      </c>
      <c r="F5" s="47">
        <v>11</v>
      </c>
      <c r="G5" s="51">
        <v>4</v>
      </c>
      <c r="H5" s="47">
        <v>11</v>
      </c>
      <c r="I5" s="46">
        <v>7</v>
      </c>
      <c r="J5" s="47">
        <v>11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5.75" customHeight="1" thickBot="1" x14ac:dyDescent="0.4">
      <c r="B6" s="59" t="s">
        <v>111</v>
      </c>
      <c r="C6" s="43">
        <v>2</v>
      </c>
      <c r="D6" s="40" t="s">
        <v>135</v>
      </c>
      <c r="E6" s="52">
        <v>11</v>
      </c>
      <c r="F6" s="49">
        <v>4</v>
      </c>
      <c r="G6" s="52">
        <v>11</v>
      </c>
      <c r="H6" s="49">
        <v>9</v>
      </c>
      <c r="I6" s="48">
        <v>11</v>
      </c>
      <c r="J6" s="49">
        <v>2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101" t="s">
        <v>23</v>
      </c>
      <c r="R9" s="102"/>
      <c r="S9" s="102" t="s">
        <v>24</v>
      </c>
      <c r="T9" s="102"/>
      <c r="U9" s="102" t="s">
        <v>25</v>
      </c>
      <c r="V9" s="103"/>
    </row>
    <row r="10" spans="1:22" ht="18.600000000000001" thickBot="1" x14ac:dyDescent="0.35">
      <c r="A10" t="str">
        <f>IF(B10="","",B10&amp;"|"&amp;D10)</f>
        <v>SQUASHBEREK|BUDAÖRSI LABDA EGYLET I.</v>
      </c>
      <c r="B10" s="53" t="s">
        <v>30</v>
      </c>
      <c r="C10" s="54" t="s">
        <v>21</v>
      </c>
      <c r="D10" s="55" t="s">
        <v>29</v>
      </c>
      <c r="E10" s="98" t="s">
        <v>16</v>
      </c>
      <c r="F10" s="99"/>
      <c r="G10" s="98" t="s">
        <v>17</v>
      </c>
      <c r="H10" s="99"/>
      <c r="I10" s="100" t="s">
        <v>18</v>
      </c>
      <c r="J10" s="100"/>
      <c r="K10" s="98" t="s">
        <v>19</v>
      </c>
      <c r="L10" s="99"/>
      <c r="M10" s="100" t="s">
        <v>20</v>
      </c>
      <c r="N10" s="99"/>
      <c r="O10" s="100" t="s">
        <v>22</v>
      </c>
      <c r="P10" s="100"/>
      <c r="Q10" s="60">
        <f>IF(O11&gt;P11,1,0)+IF(O12&gt;P12,1,0)+IF(O13&gt;P13,1,0)+IF(O14&gt;P14,1,0)</f>
        <v>4</v>
      </c>
      <c r="R10" s="61">
        <f>IF(O11&lt;P11,1,0)+IF(O12&lt;P12,1,0)+IF(O13&lt;P13,1,0)+IF(O14&lt;P14,1,0)</f>
        <v>0</v>
      </c>
      <c r="S10" s="61">
        <f>SUM(O11:O14)</f>
        <v>12</v>
      </c>
      <c r="T10" s="61">
        <f>SUM(P11:P14)</f>
        <v>0</v>
      </c>
      <c r="U10" s="61">
        <f>SUM(E11:E14,G11:G14,I11:I14,K11:K14,M11:M14)</f>
        <v>132</v>
      </c>
      <c r="V10" s="62">
        <f>SUM(F11:F14,H11:H14,J11:J14,L11:L14,N11:N14)</f>
        <v>62</v>
      </c>
    </row>
    <row r="11" spans="1:22" ht="18" x14ac:dyDescent="0.35">
      <c r="B11" s="56" t="s">
        <v>85</v>
      </c>
      <c r="C11" s="41">
        <v>4</v>
      </c>
      <c r="D11" s="57" t="s">
        <v>107</v>
      </c>
      <c r="E11" s="50">
        <v>11</v>
      </c>
      <c r="F11" s="45">
        <v>0</v>
      </c>
      <c r="G11" s="50">
        <v>11</v>
      </c>
      <c r="H11" s="45">
        <v>3</v>
      </c>
      <c r="I11" s="44">
        <v>11</v>
      </c>
      <c r="J11" s="45">
        <v>4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" x14ac:dyDescent="0.35">
      <c r="B12" s="58" t="s">
        <v>136</v>
      </c>
      <c r="C12" s="42">
        <v>3</v>
      </c>
      <c r="D12" s="39" t="s">
        <v>108</v>
      </c>
      <c r="E12" s="51">
        <v>11</v>
      </c>
      <c r="F12" s="47">
        <v>7</v>
      </c>
      <c r="G12" s="51">
        <v>11</v>
      </c>
      <c r="H12" s="47">
        <v>6</v>
      </c>
      <c r="I12" s="46">
        <v>11</v>
      </c>
      <c r="J12" s="47">
        <v>4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 t="s">
        <v>104</v>
      </c>
      <c r="C13" s="42">
        <v>1</v>
      </c>
      <c r="D13" s="39" t="s">
        <v>143</v>
      </c>
      <c r="E13" s="51">
        <v>11</v>
      </c>
      <c r="F13" s="47">
        <v>6</v>
      </c>
      <c r="G13" s="51">
        <v>11</v>
      </c>
      <c r="H13" s="47">
        <v>7</v>
      </c>
      <c r="I13" s="46">
        <v>11</v>
      </c>
      <c r="J13" s="47">
        <v>9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8.600000000000001" thickBot="1" x14ac:dyDescent="0.4">
      <c r="B14" s="59" t="s">
        <v>90</v>
      </c>
      <c r="C14" s="43">
        <v>2</v>
      </c>
      <c r="D14" s="40" t="s">
        <v>144</v>
      </c>
      <c r="E14" s="52">
        <v>11</v>
      </c>
      <c r="F14" s="49">
        <v>6</v>
      </c>
      <c r="G14" s="52">
        <v>11</v>
      </c>
      <c r="H14" s="49">
        <v>3</v>
      </c>
      <c r="I14" s="48">
        <v>11</v>
      </c>
      <c r="J14" s="49">
        <v>7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1" t="s">
        <v>23</v>
      </c>
      <c r="R17" s="102"/>
      <c r="S17" s="102" t="s">
        <v>24</v>
      </c>
      <c r="T17" s="102"/>
      <c r="U17" s="102" t="s">
        <v>25</v>
      </c>
      <c r="V17" s="103"/>
    </row>
    <row r="18" spans="1:22" ht="18.600000000000001" thickBot="1" x14ac:dyDescent="0.35">
      <c r="A18" t="str">
        <f>IF(B18="","",B18&amp;"|"&amp;D18)</f>
        <v>CITY SQUASH CLUB SE|BODROGI BAU-SZEGED SQUASH SE I.</v>
      </c>
      <c r="B18" s="53" t="s">
        <v>28</v>
      </c>
      <c r="C18" s="54" t="s">
        <v>21</v>
      </c>
      <c r="D18" s="55" t="s">
        <v>34</v>
      </c>
      <c r="E18" s="98" t="s">
        <v>16</v>
      </c>
      <c r="F18" s="99"/>
      <c r="G18" s="98" t="s">
        <v>17</v>
      </c>
      <c r="H18" s="99"/>
      <c r="I18" s="100" t="s">
        <v>18</v>
      </c>
      <c r="J18" s="100"/>
      <c r="K18" s="98" t="s">
        <v>19</v>
      </c>
      <c r="L18" s="99"/>
      <c r="M18" s="100" t="s">
        <v>20</v>
      </c>
      <c r="N18" s="99"/>
      <c r="O18" s="100" t="s">
        <v>22</v>
      </c>
      <c r="P18" s="100"/>
      <c r="Q18" s="60">
        <f>IF(O19&gt;P19,1,0)+IF(O20&gt;P20,1,0)+IF(O21&gt;P21,1,0)+IF(O22&gt;P22,1,0)</f>
        <v>4</v>
      </c>
      <c r="R18" s="61">
        <f>IF(O19&lt;P19,1,0)+IF(O20&lt;P20,1,0)+IF(O21&lt;P21,1,0)+IF(O22&lt;P22,1,0)</f>
        <v>0</v>
      </c>
      <c r="S18" s="61">
        <f>SUM(O19:O22)</f>
        <v>12</v>
      </c>
      <c r="T18" s="61">
        <f>SUM(P19:P22)</f>
        <v>2</v>
      </c>
      <c r="U18" s="61">
        <f>SUM(E19:E22,G19:G22,I19:I22,K19:K22,M19:M22)</f>
        <v>141</v>
      </c>
      <c r="V18" s="62">
        <f>SUM(F19:F22,H19:H22,J19:J22,L19:L22,N19:N22)</f>
        <v>93</v>
      </c>
    </row>
    <row r="19" spans="1:22" ht="18" x14ac:dyDescent="0.35">
      <c r="B19" s="56" t="s">
        <v>96</v>
      </c>
      <c r="C19" s="41">
        <v>4</v>
      </c>
      <c r="D19" s="57" t="s">
        <v>77</v>
      </c>
      <c r="E19" s="50">
        <v>11</v>
      </c>
      <c r="F19" s="45">
        <v>2</v>
      </c>
      <c r="G19" s="50">
        <v>11</v>
      </c>
      <c r="H19" s="45">
        <v>6</v>
      </c>
      <c r="I19" s="44">
        <v>11</v>
      </c>
      <c r="J19" s="45">
        <v>7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58" t="s">
        <v>97</v>
      </c>
      <c r="C20" s="42">
        <v>3</v>
      </c>
      <c r="D20" s="39" t="s">
        <v>79</v>
      </c>
      <c r="E20" s="51">
        <v>11</v>
      </c>
      <c r="F20" s="47">
        <v>6</v>
      </c>
      <c r="G20" s="51">
        <v>11</v>
      </c>
      <c r="H20" s="47">
        <v>5</v>
      </c>
      <c r="I20" s="46">
        <v>11</v>
      </c>
      <c r="J20" s="47">
        <v>9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 t="s">
        <v>98</v>
      </c>
      <c r="C21" s="42">
        <v>1</v>
      </c>
      <c r="D21" s="39" t="s">
        <v>137</v>
      </c>
      <c r="E21" s="51">
        <v>11</v>
      </c>
      <c r="F21" s="47">
        <v>7</v>
      </c>
      <c r="G21" s="51">
        <v>11</v>
      </c>
      <c r="H21" s="47">
        <v>7</v>
      </c>
      <c r="I21" s="46">
        <v>4</v>
      </c>
      <c r="J21" s="47">
        <v>11</v>
      </c>
      <c r="K21" s="51">
        <v>5</v>
      </c>
      <c r="L21" s="47">
        <v>11</v>
      </c>
      <c r="M21" s="46">
        <v>11</v>
      </c>
      <c r="N21" s="47">
        <v>4</v>
      </c>
      <c r="O21" s="46">
        <f t="shared" si="4"/>
        <v>3</v>
      </c>
      <c r="P21" s="47">
        <f t="shared" si="5"/>
        <v>2</v>
      </c>
    </row>
    <row r="22" spans="1:22" ht="18.600000000000001" thickBot="1" x14ac:dyDescent="0.4">
      <c r="B22" s="59" t="s">
        <v>99</v>
      </c>
      <c r="C22" s="43">
        <v>2</v>
      </c>
      <c r="D22" s="40" t="s">
        <v>138</v>
      </c>
      <c r="E22" s="52">
        <v>11</v>
      </c>
      <c r="F22" s="49">
        <v>8</v>
      </c>
      <c r="G22" s="52">
        <v>11</v>
      </c>
      <c r="H22" s="49">
        <v>5</v>
      </c>
      <c r="I22" s="48">
        <v>11</v>
      </c>
      <c r="J22" s="49">
        <v>5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1" t="s">
        <v>23</v>
      </c>
      <c r="R25" s="102"/>
      <c r="S25" s="102" t="s">
        <v>24</v>
      </c>
      <c r="T25" s="102"/>
      <c r="U25" s="102" t="s">
        <v>25</v>
      </c>
      <c r="V25" s="103"/>
    </row>
    <row r="26" spans="1:22" ht="18.600000000000001" thickBot="1" x14ac:dyDescent="0.35">
      <c r="A26" t="str">
        <f>IF(B26="","",B26&amp;"|"&amp;D26)</f>
        <v>SQUASHBEREK|MAFC EVOPRO</v>
      </c>
      <c r="B26" s="53" t="s">
        <v>30</v>
      </c>
      <c r="C26" s="54" t="s">
        <v>21</v>
      </c>
      <c r="D26" s="55" t="s">
        <v>33</v>
      </c>
      <c r="E26" s="98" t="s">
        <v>16</v>
      </c>
      <c r="F26" s="99"/>
      <c r="G26" s="98" t="s">
        <v>17</v>
      </c>
      <c r="H26" s="99"/>
      <c r="I26" s="100" t="s">
        <v>18</v>
      </c>
      <c r="J26" s="100"/>
      <c r="K26" s="98" t="s">
        <v>19</v>
      </c>
      <c r="L26" s="99"/>
      <c r="M26" s="100" t="s">
        <v>20</v>
      </c>
      <c r="N26" s="99"/>
      <c r="O26" s="100" t="s">
        <v>22</v>
      </c>
      <c r="P26" s="100"/>
      <c r="Q26" s="60">
        <f>IF(O27&gt;P27,1,0)+IF(O28&gt;P28,1,0)+IF(O29&gt;P29,1,0)+IF(O30&gt;P30,1,0)</f>
        <v>4</v>
      </c>
      <c r="R26" s="61">
        <f>IF(O27&lt;P27,1,0)+IF(O28&lt;P28,1,0)+IF(O29&lt;P29,1,0)+IF(O30&lt;P30,1,0)</f>
        <v>0</v>
      </c>
      <c r="S26" s="61">
        <f>SUM(O27:O30)</f>
        <v>12</v>
      </c>
      <c r="T26" s="61">
        <f>SUM(P27:P30)</f>
        <v>2</v>
      </c>
      <c r="U26" s="61">
        <f>SUM(E27:E30,G27:G30,I27:I30,K27:K30,M27:M30)</f>
        <v>146</v>
      </c>
      <c r="V26" s="62">
        <f>SUM(F27:F30,H27:H30,J27:J30,L27:L30,N27:N30)</f>
        <v>92</v>
      </c>
    </row>
    <row r="27" spans="1:22" ht="18" x14ac:dyDescent="0.35">
      <c r="B27" s="56" t="s">
        <v>100</v>
      </c>
      <c r="C27" s="41">
        <v>4</v>
      </c>
      <c r="D27" s="57" t="s">
        <v>92</v>
      </c>
      <c r="E27" s="50">
        <v>7</v>
      </c>
      <c r="F27" s="45">
        <v>11</v>
      </c>
      <c r="G27" s="50">
        <v>11</v>
      </c>
      <c r="H27" s="45">
        <v>8</v>
      </c>
      <c r="I27" s="44">
        <v>11</v>
      </c>
      <c r="J27" s="45">
        <v>4</v>
      </c>
      <c r="K27" s="50">
        <v>11</v>
      </c>
      <c r="L27" s="45">
        <v>9</v>
      </c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1</v>
      </c>
    </row>
    <row r="28" spans="1:22" ht="18" x14ac:dyDescent="0.35">
      <c r="B28" s="58" t="s">
        <v>102</v>
      </c>
      <c r="C28" s="42">
        <v>3</v>
      </c>
      <c r="D28" s="39" t="s">
        <v>95</v>
      </c>
      <c r="E28" s="51">
        <v>11</v>
      </c>
      <c r="F28" s="47">
        <v>7</v>
      </c>
      <c r="G28" s="51">
        <v>11</v>
      </c>
      <c r="H28" s="47">
        <v>3</v>
      </c>
      <c r="I28" s="46">
        <v>7</v>
      </c>
      <c r="J28" s="47">
        <v>11</v>
      </c>
      <c r="K28" s="51">
        <v>11</v>
      </c>
      <c r="L28" s="47">
        <v>4</v>
      </c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1</v>
      </c>
    </row>
    <row r="29" spans="1:22" ht="18" x14ac:dyDescent="0.35">
      <c r="B29" s="58" t="s">
        <v>104</v>
      </c>
      <c r="C29" s="42">
        <v>1</v>
      </c>
      <c r="D29" s="39" t="s">
        <v>93</v>
      </c>
      <c r="E29" s="51">
        <v>11</v>
      </c>
      <c r="F29" s="47">
        <v>7</v>
      </c>
      <c r="G29" s="51">
        <v>11</v>
      </c>
      <c r="H29" s="47">
        <v>8</v>
      </c>
      <c r="I29" s="46">
        <v>11</v>
      </c>
      <c r="J29" s="47">
        <v>8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8.600000000000001" thickBot="1" x14ac:dyDescent="0.4">
      <c r="B30" s="59" t="s">
        <v>90</v>
      </c>
      <c r="C30" s="43">
        <v>2</v>
      </c>
      <c r="D30" s="40" t="s">
        <v>111</v>
      </c>
      <c r="E30" s="52">
        <v>11</v>
      </c>
      <c r="F30" s="49">
        <v>5</v>
      </c>
      <c r="G30" s="52">
        <v>11</v>
      </c>
      <c r="H30" s="49">
        <v>4</v>
      </c>
      <c r="I30" s="48">
        <v>11</v>
      </c>
      <c r="J30" s="49">
        <v>3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101" t="s">
        <v>23</v>
      </c>
      <c r="R33" s="102"/>
      <c r="S33" s="102" t="s">
        <v>24</v>
      </c>
      <c r="T33" s="102"/>
      <c r="U33" s="102" t="s">
        <v>25</v>
      </c>
      <c r="V33" s="103"/>
    </row>
    <row r="34" spans="1:22" ht="18.600000000000001" thickBot="1" x14ac:dyDescent="0.35">
      <c r="A34" t="str">
        <f>IF(B34="","",B34&amp;"|"&amp;D34)</f>
        <v>PERMETEZŐ KACSÁK - TOP CHALLENGE II.|CSÉ-START TEAM I.</v>
      </c>
      <c r="B34" s="53" t="s">
        <v>117</v>
      </c>
      <c r="C34" s="54" t="s">
        <v>21</v>
      </c>
      <c r="D34" s="55" t="s">
        <v>31</v>
      </c>
      <c r="E34" s="98" t="s">
        <v>16</v>
      </c>
      <c r="F34" s="99"/>
      <c r="G34" s="98" t="s">
        <v>17</v>
      </c>
      <c r="H34" s="99"/>
      <c r="I34" s="100" t="s">
        <v>18</v>
      </c>
      <c r="J34" s="100"/>
      <c r="K34" s="98" t="s">
        <v>19</v>
      </c>
      <c r="L34" s="99"/>
      <c r="M34" s="100" t="s">
        <v>20</v>
      </c>
      <c r="N34" s="99"/>
      <c r="O34" s="100" t="s">
        <v>22</v>
      </c>
      <c r="P34" s="100"/>
      <c r="Q34" s="60">
        <f>IF(O35&gt;P35,1,0)+IF(O36&gt;P36,1,0)+IF(O37&gt;P37,1,0)+IF(O38&gt;P38,1,0)</f>
        <v>0</v>
      </c>
      <c r="R34" s="61">
        <f>IF(O35&lt;P35,1,0)+IF(O36&lt;P36,1,0)+IF(O37&lt;P37,1,0)+IF(O38&lt;P38,1,0)</f>
        <v>4</v>
      </c>
      <c r="S34" s="61">
        <f>SUM(O35:O38)</f>
        <v>4</v>
      </c>
      <c r="T34" s="61">
        <f>SUM(P35:P38)</f>
        <v>12</v>
      </c>
      <c r="U34" s="61">
        <f>SUM(E35:E38,G35:G38,I35:I38,K35:K38,M35:M38)</f>
        <v>105</v>
      </c>
      <c r="V34" s="62">
        <f>SUM(F35:F38,H35:H38,J35:J38,L35:L38,N35:N38)</f>
        <v>165</v>
      </c>
    </row>
    <row r="35" spans="1:22" ht="18" x14ac:dyDescent="0.35">
      <c r="B35" s="56" t="s">
        <v>101</v>
      </c>
      <c r="C35" s="41">
        <v>4</v>
      </c>
      <c r="D35" s="57" t="s">
        <v>140</v>
      </c>
      <c r="E35" s="50">
        <v>2</v>
      </c>
      <c r="F35" s="45">
        <v>11</v>
      </c>
      <c r="G35" s="50">
        <v>2</v>
      </c>
      <c r="H35" s="45">
        <v>11</v>
      </c>
      <c r="I35" s="44">
        <v>3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" x14ac:dyDescent="0.35">
      <c r="B36" s="58" t="s">
        <v>103</v>
      </c>
      <c r="C36" s="42">
        <v>3</v>
      </c>
      <c r="D36" s="39" t="s">
        <v>145</v>
      </c>
      <c r="E36" s="51">
        <v>3</v>
      </c>
      <c r="F36" s="47">
        <v>11</v>
      </c>
      <c r="G36" s="51">
        <v>11</v>
      </c>
      <c r="H36" s="47">
        <v>7</v>
      </c>
      <c r="I36" s="46">
        <v>7</v>
      </c>
      <c r="J36" s="47">
        <v>11</v>
      </c>
      <c r="K36" s="51">
        <v>11</v>
      </c>
      <c r="L36" s="47">
        <v>3</v>
      </c>
      <c r="M36" s="46">
        <v>9</v>
      </c>
      <c r="N36" s="47">
        <v>11</v>
      </c>
      <c r="O36" s="46">
        <f t="shared" ref="O36:O38" si="8">IF(E36&gt;F36,1,0)+IF(G36&gt;H36,1,0)+IF(I36&gt;J36,1,0)+IF(K36&gt;L36,1,0)+IF(M36&gt;N36,1,0)</f>
        <v>2</v>
      </c>
      <c r="P36" s="47">
        <f t="shared" ref="P36:P38" si="9">IF(E36&lt;F36,1,0)+IF(G36&lt;H36,1,0)+IF(I36&lt;J36,1,0)+IF(K36&lt;L36,1,0)+IF(M36&lt;N36,1,0)</f>
        <v>3</v>
      </c>
    </row>
    <row r="37" spans="1:22" ht="18" x14ac:dyDescent="0.35">
      <c r="B37" s="58" t="s">
        <v>139</v>
      </c>
      <c r="C37" s="42">
        <v>1</v>
      </c>
      <c r="D37" s="39" t="s">
        <v>82</v>
      </c>
      <c r="E37" s="51">
        <v>8</v>
      </c>
      <c r="F37" s="47">
        <v>11</v>
      </c>
      <c r="G37" s="51">
        <v>16</v>
      </c>
      <c r="H37" s="47">
        <v>14</v>
      </c>
      <c r="I37" s="46">
        <v>3</v>
      </c>
      <c r="J37" s="47">
        <v>11</v>
      </c>
      <c r="K37" s="51">
        <v>2</v>
      </c>
      <c r="L37" s="47">
        <v>11</v>
      </c>
      <c r="M37" s="46"/>
      <c r="N37" s="47"/>
      <c r="O37" s="46">
        <f t="shared" si="8"/>
        <v>1</v>
      </c>
      <c r="P37" s="47">
        <f t="shared" si="9"/>
        <v>3</v>
      </c>
    </row>
    <row r="38" spans="1:22" ht="18.600000000000001" thickBot="1" x14ac:dyDescent="0.4">
      <c r="B38" s="59" t="s">
        <v>114</v>
      </c>
      <c r="C38" s="43">
        <v>2</v>
      </c>
      <c r="D38" s="40" t="s">
        <v>84</v>
      </c>
      <c r="E38" s="52">
        <v>11</v>
      </c>
      <c r="F38" s="49">
        <v>9</v>
      </c>
      <c r="G38" s="52">
        <v>5</v>
      </c>
      <c r="H38" s="49">
        <v>11</v>
      </c>
      <c r="I38" s="48">
        <v>5</v>
      </c>
      <c r="J38" s="49">
        <v>11</v>
      </c>
      <c r="K38" s="52">
        <v>7</v>
      </c>
      <c r="L38" s="49">
        <v>11</v>
      </c>
      <c r="M38" s="48"/>
      <c r="N38" s="49"/>
      <c r="O38" s="48">
        <f t="shared" si="8"/>
        <v>1</v>
      </c>
      <c r="P38" s="49">
        <f t="shared" si="9"/>
        <v>3</v>
      </c>
    </row>
    <row r="40" spans="1:22" ht="15" thickBot="1" x14ac:dyDescent="0.35"/>
    <row r="41" spans="1:22" ht="15" thickBot="1" x14ac:dyDescent="0.35">
      <c r="Q41" s="101" t="s">
        <v>23</v>
      </c>
      <c r="R41" s="102"/>
      <c r="S41" s="102" t="s">
        <v>24</v>
      </c>
      <c r="T41" s="102"/>
      <c r="U41" s="102" t="s">
        <v>25</v>
      </c>
      <c r="V41" s="103"/>
    </row>
    <row r="42" spans="1:22" ht="18.600000000000001" thickBot="1" x14ac:dyDescent="0.35">
      <c r="A42" t="str">
        <f>IF(B42="","",B42&amp;"|"&amp;D42)</f>
        <v>BODROGI BAU-SZEGED SQUASH SE I.|PERMETEZŐ KACSÁK - TOP CHALLENGE II.</v>
      </c>
      <c r="B42" s="53" t="s">
        <v>34</v>
      </c>
      <c r="C42" s="54" t="s">
        <v>21</v>
      </c>
      <c r="D42" s="55" t="s">
        <v>117</v>
      </c>
      <c r="E42" s="98" t="s">
        <v>16</v>
      </c>
      <c r="F42" s="99"/>
      <c r="G42" s="98" t="s">
        <v>17</v>
      </c>
      <c r="H42" s="99"/>
      <c r="I42" s="100" t="s">
        <v>18</v>
      </c>
      <c r="J42" s="100"/>
      <c r="K42" s="98" t="s">
        <v>19</v>
      </c>
      <c r="L42" s="99"/>
      <c r="M42" s="100" t="s">
        <v>20</v>
      </c>
      <c r="N42" s="99"/>
      <c r="O42" s="100" t="s">
        <v>22</v>
      </c>
      <c r="P42" s="100"/>
      <c r="Q42" s="60">
        <f>IF(O43&gt;P43,1,0)+IF(O44&gt;P44,1,0)+IF(O45&gt;P45,1,0)+IF(O46&gt;P46,1,0)</f>
        <v>3</v>
      </c>
      <c r="R42" s="61">
        <f>IF(O43&lt;P43,1,0)+IF(O44&lt;P44,1,0)+IF(O45&lt;P45,1,0)+IF(O46&lt;P46,1,0)</f>
        <v>1</v>
      </c>
      <c r="S42" s="61">
        <f>SUM(O43:O46)</f>
        <v>9</v>
      </c>
      <c r="T42" s="61">
        <f>SUM(P43:P46)</f>
        <v>4</v>
      </c>
      <c r="U42" s="61">
        <f>SUM(E43:E46,G43:G46,I43:I46,K43:K46,M43:M46)</f>
        <v>108</v>
      </c>
      <c r="V42" s="62">
        <f>SUM(F43:F46,H43:H46,J43:J46,L43:L46,N43:N46)</f>
        <v>103</v>
      </c>
    </row>
    <row r="43" spans="1:22" ht="18" x14ac:dyDescent="0.35">
      <c r="B43" s="56" t="s">
        <v>77</v>
      </c>
      <c r="C43" s="41">
        <v>4</v>
      </c>
      <c r="D43" s="57" t="s">
        <v>112</v>
      </c>
      <c r="E43" s="50">
        <v>11</v>
      </c>
      <c r="F43" s="45">
        <v>7</v>
      </c>
      <c r="G43" s="50">
        <v>11</v>
      </c>
      <c r="H43" s="45">
        <v>6</v>
      </c>
      <c r="I43" s="44">
        <v>11</v>
      </c>
      <c r="J43" s="45">
        <v>5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58" t="s">
        <v>79</v>
      </c>
      <c r="C44" s="42">
        <v>3</v>
      </c>
      <c r="D44" s="39" t="s">
        <v>106</v>
      </c>
      <c r="E44" s="51">
        <v>11</v>
      </c>
      <c r="F44" s="47">
        <v>9</v>
      </c>
      <c r="G44" s="51">
        <v>9</v>
      </c>
      <c r="H44" s="47">
        <v>11</v>
      </c>
      <c r="I44" s="46">
        <v>11</v>
      </c>
      <c r="J44" s="47">
        <v>5</v>
      </c>
      <c r="K44" s="51">
        <v>11</v>
      </c>
      <c r="L44" s="47">
        <v>9</v>
      </c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1</v>
      </c>
    </row>
    <row r="45" spans="1:22" ht="18" x14ac:dyDescent="0.35">
      <c r="B45" s="58" t="s">
        <v>81</v>
      </c>
      <c r="C45" s="42">
        <v>1</v>
      </c>
      <c r="D45" s="39" t="s">
        <v>114</v>
      </c>
      <c r="E45" s="51">
        <v>11</v>
      </c>
      <c r="F45" s="47">
        <v>6</v>
      </c>
      <c r="G45" s="51">
        <v>11</v>
      </c>
      <c r="H45" s="47">
        <v>6</v>
      </c>
      <c r="I45" s="46">
        <v>11</v>
      </c>
      <c r="J45" s="47">
        <v>6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8.600000000000001" thickBot="1" x14ac:dyDescent="0.4">
      <c r="B46" s="59" t="s">
        <v>141</v>
      </c>
      <c r="C46" s="43">
        <v>2</v>
      </c>
      <c r="D46" s="40" t="s">
        <v>103</v>
      </c>
      <c r="E46" s="52">
        <v>0</v>
      </c>
      <c r="F46" s="49">
        <v>11</v>
      </c>
      <c r="G46" s="52">
        <v>0</v>
      </c>
      <c r="H46" s="49">
        <v>11</v>
      </c>
      <c r="I46" s="48">
        <v>0</v>
      </c>
      <c r="J46" s="49">
        <v>11</v>
      </c>
      <c r="K46" s="52"/>
      <c r="L46" s="49"/>
      <c r="M46" s="48"/>
      <c r="N46" s="49"/>
      <c r="O46" s="48">
        <f t="shared" si="10"/>
        <v>0</v>
      </c>
      <c r="P46" s="49">
        <f t="shared" si="11"/>
        <v>3</v>
      </c>
      <c r="Q46" t="s">
        <v>142</v>
      </c>
    </row>
    <row r="48" spans="1:22" ht="15" thickBot="1" x14ac:dyDescent="0.35"/>
    <row r="49" spans="1:22" ht="15" thickBot="1" x14ac:dyDescent="0.35">
      <c r="Q49" s="101" t="s">
        <v>23</v>
      </c>
      <c r="R49" s="102"/>
      <c r="S49" s="102" t="s">
        <v>24</v>
      </c>
      <c r="T49" s="102"/>
      <c r="U49" s="102" t="s">
        <v>25</v>
      </c>
      <c r="V49" s="103"/>
    </row>
    <row r="50" spans="1:22" ht="18.600000000000001" thickBot="1" x14ac:dyDescent="0.35">
      <c r="A50" t="str">
        <f>IF(B50="","",B50&amp;"|"&amp;D50)</f>
        <v>BUDAÖRSI LABDA EGYLET I.|ANICO KÉSZHÁZAK EGRI SQUASH SE</v>
      </c>
      <c r="B50" s="53" t="s">
        <v>29</v>
      </c>
      <c r="C50" s="54" t="s">
        <v>21</v>
      </c>
      <c r="D50" s="55" t="s">
        <v>32</v>
      </c>
      <c r="E50" s="98" t="s">
        <v>16</v>
      </c>
      <c r="F50" s="99"/>
      <c r="G50" s="98" t="s">
        <v>17</v>
      </c>
      <c r="H50" s="99"/>
      <c r="I50" s="100" t="s">
        <v>18</v>
      </c>
      <c r="J50" s="100"/>
      <c r="K50" s="98" t="s">
        <v>19</v>
      </c>
      <c r="L50" s="99"/>
      <c r="M50" s="100" t="s">
        <v>20</v>
      </c>
      <c r="N50" s="99"/>
      <c r="O50" s="100" t="s">
        <v>22</v>
      </c>
      <c r="P50" s="100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12</v>
      </c>
      <c r="T50" s="61">
        <f>SUM(P51:P54)</f>
        <v>1</v>
      </c>
      <c r="U50" s="61">
        <f>SUM(E51:E54,G51:G54,I51:I54,K51:K54,M51:M54)</f>
        <v>148</v>
      </c>
      <c r="V50" s="62">
        <f>SUM(F51:F54,H51:H54,J51:J54,L51:L54,N51:N54)</f>
        <v>69</v>
      </c>
    </row>
    <row r="51" spans="1:22" ht="18" x14ac:dyDescent="0.35">
      <c r="B51" s="56" t="s">
        <v>107</v>
      </c>
      <c r="C51" s="41">
        <v>4</v>
      </c>
      <c r="D51" s="57"/>
      <c r="E51" s="50">
        <v>11</v>
      </c>
      <c r="F51" s="45">
        <v>0</v>
      </c>
      <c r="G51" s="50">
        <v>11</v>
      </c>
      <c r="H51" s="45">
        <v>0</v>
      </c>
      <c r="I51" s="44">
        <v>11</v>
      </c>
      <c r="J51" s="45">
        <v>0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" x14ac:dyDescent="0.35">
      <c r="B52" s="58" t="s">
        <v>108</v>
      </c>
      <c r="C52" s="42">
        <v>3</v>
      </c>
      <c r="D52" s="39" t="s">
        <v>86</v>
      </c>
      <c r="E52" s="51">
        <v>10</v>
      </c>
      <c r="F52" s="47">
        <v>12</v>
      </c>
      <c r="G52" s="51">
        <v>14</v>
      </c>
      <c r="H52" s="47">
        <v>12</v>
      </c>
      <c r="I52" s="46">
        <v>12</v>
      </c>
      <c r="J52" s="47">
        <v>10</v>
      </c>
      <c r="K52" s="51">
        <v>11</v>
      </c>
      <c r="L52" s="47">
        <v>5</v>
      </c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1</v>
      </c>
    </row>
    <row r="53" spans="1:22" ht="18" x14ac:dyDescent="0.35">
      <c r="B53" s="58" t="s">
        <v>143</v>
      </c>
      <c r="C53" s="42">
        <v>1</v>
      </c>
      <c r="D53" s="39" t="s">
        <v>87</v>
      </c>
      <c r="E53" s="51">
        <v>13</v>
      </c>
      <c r="F53" s="47">
        <v>11</v>
      </c>
      <c r="G53" s="51">
        <v>11</v>
      </c>
      <c r="H53" s="47">
        <v>5</v>
      </c>
      <c r="I53" s="46">
        <v>11</v>
      </c>
      <c r="J53" s="47">
        <v>8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59" t="s">
        <v>144</v>
      </c>
      <c r="C54" s="43">
        <v>2</v>
      </c>
      <c r="D54" s="40" t="s">
        <v>135</v>
      </c>
      <c r="E54" s="52">
        <v>11</v>
      </c>
      <c r="F54" s="49">
        <v>3</v>
      </c>
      <c r="G54" s="52">
        <v>11</v>
      </c>
      <c r="H54" s="49">
        <v>2</v>
      </c>
      <c r="I54" s="48">
        <v>11</v>
      </c>
      <c r="J54" s="49">
        <v>1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1" t="s">
        <v>23</v>
      </c>
      <c r="R57" s="102"/>
      <c r="S57" s="102" t="s">
        <v>24</v>
      </c>
      <c r="T57" s="102"/>
      <c r="U57" s="102" t="s">
        <v>25</v>
      </c>
      <c r="V57" s="103"/>
    </row>
    <row r="58" spans="1:22" ht="18.600000000000001" thickBot="1" x14ac:dyDescent="0.35">
      <c r="A58" t="str">
        <f>IF(B58="","",B58&amp;"|"&amp;D58)</f>
        <v>CITY SQUASH CLUB SE|CSÉ-START TEAM I.</v>
      </c>
      <c r="B58" s="53" t="s">
        <v>28</v>
      </c>
      <c r="C58" s="54" t="s">
        <v>21</v>
      </c>
      <c r="D58" s="55" t="s">
        <v>31</v>
      </c>
      <c r="E58" s="98" t="s">
        <v>16</v>
      </c>
      <c r="F58" s="99"/>
      <c r="G58" s="98" t="s">
        <v>17</v>
      </c>
      <c r="H58" s="99"/>
      <c r="I58" s="100" t="s">
        <v>18</v>
      </c>
      <c r="J58" s="100"/>
      <c r="K58" s="98" t="s">
        <v>19</v>
      </c>
      <c r="L58" s="99"/>
      <c r="M58" s="100" t="s">
        <v>20</v>
      </c>
      <c r="N58" s="99"/>
      <c r="O58" s="100" t="s">
        <v>22</v>
      </c>
      <c r="P58" s="100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1</v>
      </c>
      <c r="U58" s="61">
        <f>SUM(E59:E62,G59:G62,I59:I62,K59:K62,M59:M62)</f>
        <v>142</v>
      </c>
      <c r="V58" s="62">
        <f>SUM(F59:F62,H59:H62,J59:J62,L59:L62,N59:N62)</f>
        <v>76</v>
      </c>
    </row>
    <row r="59" spans="1:22" ht="18" x14ac:dyDescent="0.35">
      <c r="B59" s="56" t="s">
        <v>96</v>
      </c>
      <c r="C59" s="41">
        <v>4</v>
      </c>
      <c r="D59" s="57" t="s">
        <v>140</v>
      </c>
      <c r="E59" s="50">
        <v>11</v>
      </c>
      <c r="F59" s="45">
        <v>7</v>
      </c>
      <c r="G59" s="50">
        <v>11</v>
      </c>
      <c r="H59" s="45">
        <v>5</v>
      </c>
      <c r="I59" s="44">
        <v>10</v>
      </c>
      <c r="J59" s="45">
        <v>12</v>
      </c>
      <c r="K59" s="50">
        <v>11</v>
      </c>
      <c r="L59" s="45">
        <v>4</v>
      </c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1</v>
      </c>
    </row>
    <row r="60" spans="1:22" ht="18" x14ac:dyDescent="0.35">
      <c r="B60" s="58" t="s">
        <v>97</v>
      </c>
      <c r="C60" s="42">
        <v>3</v>
      </c>
      <c r="D60" s="39" t="s">
        <v>145</v>
      </c>
      <c r="E60" s="51">
        <v>11</v>
      </c>
      <c r="F60" s="47">
        <v>7</v>
      </c>
      <c r="G60" s="51">
        <v>11</v>
      </c>
      <c r="H60" s="47">
        <v>9</v>
      </c>
      <c r="I60" s="46">
        <v>11</v>
      </c>
      <c r="J60" s="47">
        <v>6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 t="s">
        <v>98</v>
      </c>
      <c r="C61" s="42">
        <v>1</v>
      </c>
      <c r="D61" s="39" t="s">
        <v>82</v>
      </c>
      <c r="E61" s="51">
        <v>11</v>
      </c>
      <c r="F61" s="47">
        <v>2</v>
      </c>
      <c r="G61" s="51">
        <v>11</v>
      </c>
      <c r="H61" s="47">
        <v>5</v>
      </c>
      <c r="I61" s="46">
        <v>11</v>
      </c>
      <c r="J61" s="47">
        <v>0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59" t="s">
        <v>99</v>
      </c>
      <c r="C62" s="43">
        <v>2</v>
      </c>
      <c r="D62" s="40" t="s">
        <v>84</v>
      </c>
      <c r="E62" s="52">
        <v>11</v>
      </c>
      <c r="F62" s="49">
        <v>6</v>
      </c>
      <c r="G62" s="52">
        <v>11</v>
      </c>
      <c r="H62" s="49">
        <v>8</v>
      </c>
      <c r="I62" s="48">
        <v>11</v>
      </c>
      <c r="J62" s="49">
        <v>5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1" t="s">
        <v>23</v>
      </c>
      <c r="R65" s="102"/>
      <c r="S65" s="102" t="s">
        <v>24</v>
      </c>
      <c r="T65" s="102"/>
      <c r="U65" s="102" t="s">
        <v>25</v>
      </c>
      <c r="V65" s="103"/>
    </row>
    <row r="66" spans="1:22" ht="18.600000000000001" thickBot="1" x14ac:dyDescent="0.35">
      <c r="A66" t="str">
        <f>IF(B66="","",B66&amp;"|"&amp;D66)</f>
        <v/>
      </c>
      <c r="B66" s="53"/>
      <c r="C66" s="54" t="s">
        <v>21</v>
      </c>
      <c r="D66" s="55"/>
      <c r="E66" s="98" t="s">
        <v>16</v>
      </c>
      <c r="F66" s="99"/>
      <c r="G66" s="98" t="s">
        <v>17</v>
      </c>
      <c r="H66" s="99"/>
      <c r="I66" s="100" t="s">
        <v>18</v>
      </c>
      <c r="J66" s="100"/>
      <c r="K66" s="98" t="s">
        <v>19</v>
      </c>
      <c r="L66" s="99"/>
      <c r="M66" s="100" t="s">
        <v>20</v>
      </c>
      <c r="N66" s="99"/>
      <c r="O66" s="100" t="s">
        <v>22</v>
      </c>
      <c r="P66" s="100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1" t="s">
        <v>23</v>
      </c>
      <c r="R73" s="102"/>
      <c r="S73" s="102" t="s">
        <v>24</v>
      </c>
      <c r="T73" s="102"/>
      <c r="U73" s="102" t="s">
        <v>25</v>
      </c>
      <c r="V73" s="103"/>
    </row>
    <row r="74" spans="1:22" ht="18.600000000000001" thickBot="1" x14ac:dyDescent="0.35">
      <c r="A74" t="str">
        <f>IF(B74="","",B74&amp;"|"&amp;D74)</f>
        <v/>
      </c>
      <c r="B74" s="53"/>
      <c r="C74" s="54" t="s">
        <v>21</v>
      </c>
      <c r="D74" s="55"/>
      <c r="E74" s="98" t="s">
        <v>16</v>
      </c>
      <c r="F74" s="99"/>
      <c r="G74" s="98" t="s">
        <v>17</v>
      </c>
      <c r="H74" s="99"/>
      <c r="I74" s="100" t="s">
        <v>18</v>
      </c>
      <c r="J74" s="100"/>
      <c r="K74" s="98" t="s">
        <v>19</v>
      </c>
      <c r="L74" s="99"/>
      <c r="M74" s="100" t="s">
        <v>20</v>
      </c>
      <c r="N74" s="99"/>
      <c r="O74" s="100" t="s">
        <v>22</v>
      </c>
      <c r="P74" s="100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4" zoomScale="70" zoomScaleNormal="70" workbookViewId="0">
      <selection activeCell="K62" sqref="K62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1" t="s">
        <v>23</v>
      </c>
      <c r="R1" s="102"/>
      <c r="S1" s="102" t="s">
        <v>24</v>
      </c>
      <c r="T1" s="102"/>
      <c r="U1" s="102" t="s">
        <v>25</v>
      </c>
      <c r="V1" s="103"/>
    </row>
    <row r="2" spans="1:22" ht="18.600000000000001" thickBot="1" x14ac:dyDescent="0.35">
      <c r="A2" t="str">
        <f>IF(B2="","",B2&amp;"|"&amp;D2)</f>
        <v>CSÉ-START TEAM I.|MAFC EVOPRO</v>
      </c>
      <c r="B2" s="53" t="s">
        <v>31</v>
      </c>
      <c r="C2" s="54" t="s">
        <v>21</v>
      </c>
      <c r="D2" s="55" t="s">
        <v>33</v>
      </c>
      <c r="E2" s="98" t="s">
        <v>16</v>
      </c>
      <c r="F2" s="99"/>
      <c r="G2" s="98" t="s">
        <v>17</v>
      </c>
      <c r="H2" s="99"/>
      <c r="I2" s="100" t="s">
        <v>18</v>
      </c>
      <c r="J2" s="100"/>
      <c r="K2" s="98" t="s">
        <v>19</v>
      </c>
      <c r="L2" s="99"/>
      <c r="M2" s="100" t="s">
        <v>20</v>
      </c>
      <c r="N2" s="99"/>
      <c r="O2" s="100" t="s">
        <v>22</v>
      </c>
      <c r="P2" s="100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4</v>
      </c>
      <c r="U2" s="61">
        <f>SUM(E3:E6,G3:G6,I3:I6,K3:K6,M3:M6)</f>
        <v>170</v>
      </c>
      <c r="V2" s="62">
        <f>SUM(F3:F6,H3:H6,J3:J6,L3:L6,N3:N6)</f>
        <v>113</v>
      </c>
    </row>
    <row r="3" spans="1:22" ht="18" x14ac:dyDescent="0.35">
      <c r="B3" s="56" t="s">
        <v>140</v>
      </c>
      <c r="C3" s="41">
        <v>4</v>
      </c>
      <c r="D3" s="57" t="s">
        <v>92</v>
      </c>
      <c r="E3" s="50">
        <v>11</v>
      </c>
      <c r="F3" s="45">
        <v>7</v>
      </c>
      <c r="G3" s="50">
        <v>11</v>
      </c>
      <c r="H3" s="45">
        <v>1</v>
      </c>
      <c r="I3" s="44">
        <v>11</v>
      </c>
      <c r="J3" s="45">
        <v>8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x14ac:dyDescent="0.35">
      <c r="B4" s="58" t="s">
        <v>84</v>
      </c>
      <c r="C4" s="42">
        <v>3</v>
      </c>
      <c r="D4" s="39" t="s">
        <v>95</v>
      </c>
      <c r="E4" s="51">
        <v>9</v>
      </c>
      <c r="F4" s="47">
        <v>11</v>
      </c>
      <c r="G4" s="51">
        <v>11</v>
      </c>
      <c r="H4" s="47">
        <v>9</v>
      </c>
      <c r="I4" s="46">
        <v>8</v>
      </c>
      <c r="J4" s="47">
        <v>11</v>
      </c>
      <c r="K4" s="51">
        <v>11</v>
      </c>
      <c r="L4" s="47">
        <v>6</v>
      </c>
      <c r="M4" s="46">
        <v>11</v>
      </c>
      <c r="N4" s="47">
        <v>7</v>
      </c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2</v>
      </c>
    </row>
    <row r="5" spans="1:22" ht="18" x14ac:dyDescent="0.35">
      <c r="B5" s="58" t="s">
        <v>82</v>
      </c>
      <c r="C5" s="42">
        <v>1</v>
      </c>
      <c r="D5" s="39" t="s">
        <v>93</v>
      </c>
      <c r="E5" s="51">
        <v>11</v>
      </c>
      <c r="F5" s="47">
        <v>6</v>
      </c>
      <c r="G5" s="51">
        <v>8</v>
      </c>
      <c r="H5" s="47">
        <v>11</v>
      </c>
      <c r="I5" s="46">
        <v>13</v>
      </c>
      <c r="J5" s="47">
        <v>15</v>
      </c>
      <c r="K5" s="51">
        <v>11</v>
      </c>
      <c r="L5" s="47">
        <v>4</v>
      </c>
      <c r="M5" s="46">
        <v>11</v>
      </c>
      <c r="N5" s="47">
        <v>2</v>
      </c>
      <c r="O5" s="46">
        <f t="shared" si="0"/>
        <v>3</v>
      </c>
      <c r="P5" s="47">
        <f t="shared" si="1"/>
        <v>2</v>
      </c>
    </row>
    <row r="6" spans="1:22" ht="15.75" customHeight="1" thickBot="1" x14ac:dyDescent="0.4">
      <c r="B6" s="59" t="s">
        <v>80</v>
      </c>
      <c r="C6" s="43">
        <v>2</v>
      </c>
      <c r="D6" s="40" t="s">
        <v>111</v>
      </c>
      <c r="E6" s="52">
        <v>11</v>
      </c>
      <c r="F6" s="49">
        <v>6</v>
      </c>
      <c r="G6" s="52">
        <v>11</v>
      </c>
      <c r="H6" s="49">
        <v>6</v>
      </c>
      <c r="I6" s="48">
        <v>11</v>
      </c>
      <c r="J6" s="49">
        <v>3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101" t="s">
        <v>23</v>
      </c>
      <c r="R9" s="102"/>
      <c r="S9" s="102" t="s">
        <v>24</v>
      </c>
      <c r="T9" s="102"/>
      <c r="U9" s="102" t="s">
        <v>25</v>
      </c>
      <c r="V9" s="103"/>
    </row>
    <row r="10" spans="1:22" ht="18.600000000000001" thickBot="1" x14ac:dyDescent="0.35">
      <c r="A10" t="str">
        <f>IF(B10="","",B10&amp;"|"&amp;D10)</f>
        <v>BUDAÖRSI LABDA EGYLET I.|BODROGI BAU-SZEGED SQUASH SE I.</v>
      </c>
      <c r="B10" s="53" t="s">
        <v>29</v>
      </c>
      <c r="C10" s="54" t="s">
        <v>21</v>
      </c>
      <c r="D10" s="55" t="s">
        <v>34</v>
      </c>
      <c r="E10" s="98" t="s">
        <v>16</v>
      </c>
      <c r="F10" s="99"/>
      <c r="G10" s="98" t="s">
        <v>17</v>
      </c>
      <c r="H10" s="99"/>
      <c r="I10" s="100" t="s">
        <v>18</v>
      </c>
      <c r="J10" s="100"/>
      <c r="K10" s="98" t="s">
        <v>19</v>
      </c>
      <c r="L10" s="99"/>
      <c r="M10" s="100" t="s">
        <v>20</v>
      </c>
      <c r="N10" s="99"/>
      <c r="O10" s="100" t="s">
        <v>22</v>
      </c>
      <c r="P10" s="100"/>
      <c r="Q10" s="60">
        <f>IF(O11&gt;P11,1,0)+IF(O12&gt;P12,1,0)+IF(O13&gt;P13,1,0)+IF(O14&gt;P14,1,0)</f>
        <v>1</v>
      </c>
      <c r="R10" s="61">
        <f>IF(O11&lt;P11,1,0)+IF(O12&lt;P12,1,0)+IF(O13&lt;P13,1,0)+IF(O14&lt;P14,1,0)</f>
        <v>3</v>
      </c>
      <c r="S10" s="61">
        <f>SUM(O11:O14)</f>
        <v>4</v>
      </c>
      <c r="T10" s="61">
        <f>SUM(P11:P14)</f>
        <v>10</v>
      </c>
      <c r="U10" s="61">
        <f>SUM(E11:E14,G11:G14,I11:I14,K11:K14,M11:M14)</f>
        <v>87</v>
      </c>
      <c r="V10" s="62">
        <f>SUM(F11:F14,H11:H14,J11:J14,L11:L14,N11:N14)</f>
        <v>140</v>
      </c>
    </row>
    <row r="11" spans="1:22" ht="18" x14ac:dyDescent="0.35">
      <c r="B11" s="56" t="s">
        <v>146</v>
      </c>
      <c r="C11" s="41">
        <v>4</v>
      </c>
      <c r="D11" s="57" t="s">
        <v>77</v>
      </c>
      <c r="E11" s="50">
        <v>11</v>
      </c>
      <c r="F11" s="45">
        <v>7</v>
      </c>
      <c r="G11" s="50">
        <v>4</v>
      </c>
      <c r="H11" s="45">
        <v>11</v>
      </c>
      <c r="I11" s="44">
        <v>4</v>
      </c>
      <c r="J11" s="45">
        <v>11</v>
      </c>
      <c r="K11" s="50">
        <v>8</v>
      </c>
      <c r="L11" s="45">
        <v>11</v>
      </c>
      <c r="M11" s="44"/>
      <c r="N11" s="45"/>
      <c r="O11" s="44">
        <f>IF(E11&gt;F11,1,0)+IF(G11&gt;H11,1,0)+IF(I11&gt;J11,1,0)+IF(K11&gt;L11,1,0)+IF(M11&gt;N11,1,0)</f>
        <v>1</v>
      </c>
      <c r="P11" s="45">
        <f>IF(E11&lt;F11,1,0)+IF(G11&lt;H11,1,0)+IF(I11&lt;J11,1,0)+IF(K11&lt;L11,1,0)+IF(M11&lt;N11,1,0)</f>
        <v>3</v>
      </c>
    </row>
    <row r="12" spans="1:22" ht="18" x14ac:dyDescent="0.35">
      <c r="B12" s="58" t="s">
        <v>107</v>
      </c>
      <c r="C12" s="42">
        <v>3</v>
      </c>
      <c r="D12" s="39" t="s">
        <v>79</v>
      </c>
      <c r="E12" s="51">
        <v>4</v>
      </c>
      <c r="F12" s="47">
        <v>11</v>
      </c>
      <c r="G12" s="51">
        <v>11</v>
      </c>
      <c r="H12" s="47">
        <v>7</v>
      </c>
      <c r="I12" s="46">
        <v>11</v>
      </c>
      <c r="J12" s="47">
        <v>7</v>
      </c>
      <c r="K12" s="51">
        <v>11</v>
      </c>
      <c r="L12" s="47">
        <v>9</v>
      </c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1</v>
      </c>
    </row>
    <row r="13" spans="1:22" ht="18" x14ac:dyDescent="0.35">
      <c r="B13" s="58" t="s">
        <v>147</v>
      </c>
      <c r="C13" s="42">
        <v>1</v>
      </c>
      <c r="D13" s="39" t="s">
        <v>148</v>
      </c>
      <c r="E13" s="51">
        <v>2</v>
      </c>
      <c r="F13" s="47">
        <v>11</v>
      </c>
      <c r="G13" s="51">
        <v>3</v>
      </c>
      <c r="H13" s="47">
        <v>11</v>
      </c>
      <c r="I13" s="46">
        <v>2</v>
      </c>
      <c r="J13" s="47">
        <v>11</v>
      </c>
      <c r="K13" s="51"/>
      <c r="L13" s="47"/>
      <c r="M13" s="46"/>
      <c r="N13" s="47"/>
      <c r="O13" s="46">
        <f t="shared" si="2"/>
        <v>0</v>
      </c>
      <c r="P13" s="47">
        <f t="shared" si="3"/>
        <v>3</v>
      </c>
    </row>
    <row r="14" spans="1:22" ht="18.600000000000001" thickBot="1" x14ac:dyDescent="0.4">
      <c r="B14" s="59" t="s">
        <v>108</v>
      </c>
      <c r="C14" s="43">
        <v>2</v>
      </c>
      <c r="D14" s="40" t="s">
        <v>138</v>
      </c>
      <c r="E14" s="52">
        <v>3</v>
      </c>
      <c r="F14" s="49">
        <v>11</v>
      </c>
      <c r="G14" s="52">
        <v>8</v>
      </c>
      <c r="H14" s="49">
        <v>11</v>
      </c>
      <c r="I14" s="48">
        <v>5</v>
      </c>
      <c r="J14" s="49">
        <v>11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" thickBot="1" x14ac:dyDescent="0.35"/>
    <row r="17" spans="1:22" ht="15" thickBot="1" x14ac:dyDescent="0.35">
      <c r="Q17" s="101" t="s">
        <v>23</v>
      </c>
      <c r="R17" s="102"/>
      <c r="S17" s="102" t="s">
        <v>24</v>
      </c>
      <c r="T17" s="102"/>
      <c r="U17" s="102" t="s">
        <v>25</v>
      </c>
      <c r="V17" s="103"/>
    </row>
    <row r="18" spans="1:22" ht="18.600000000000001" thickBot="1" x14ac:dyDescent="0.35">
      <c r="A18" t="str">
        <f>IF(B18="","",B18&amp;"|"&amp;D18)</f>
        <v>PERMETEZŐ KACSÁK - TOP CHALLENGE II.|ANICO KÉSZHÁZAK EGRI SQUASH SE</v>
      </c>
      <c r="B18" s="53" t="s">
        <v>117</v>
      </c>
      <c r="C18" s="54" t="s">
        <v>21</v>
      </c>
      <c r="D18" s="55" t="s">
        <v>32</v>
      </c>
      <c r="E18" s="98" t="s">
        <v>16</v>
      </c>
      <c r="F18" s="99"/>
      <c r="G18" s="98" t="s">
        <v>17</v>
      </c>
      <c r="H18" s="99"/>
      <c r="I18" s="100" t="s">
        <v>18</v>
      </c>
      <c r="J18" s="100"/>
      <c r="K18" s="98" t="s">
        <v>19</v>
      </c>
      <c r="L18" s="99"/>
      <c r="M18" s="100" t="s">
        <v>20</v>
      </c>
      <c r="N18" s="99"/>
      <c r="O18" s="100" t="s">
        <v>22</v>
      </c>
      <c r="P18" s="100"/>
      <c r="Q18" s="60">
        <f>IF(O19&gt;P19,1,0)+IF(O20&gt;P20,1,0)+IF(O21&gt;P21,1,0)+IF(O22&gt;P22,1,0)</f>
        <v>1</v>
      </c>
      <c r="R18" s="61">
        <f>IF(O19&lt;P19,1,0)+IF(O20&lt;P20,1,0)+IF(O21&lt;P21,1,0)+IF(O22&lt;P22,1,0)</f>
        <v>3</v>
      </c>
      <c r="S18" s="61">
        <f>SUM(O19:O22)</f>
        <v>5</v>
      </c>
      <c r="T18" s="61">
        <f>SUM(P19:P22)</f>
        <v>9</v>
      </c>
      <c r="U18" s="61">
        <f>SUM(E19:E22,G19:G22,I19:I22,K19:K22,M19:M22)</f>
        <v>108</v>
      </c>
      <c r="V18" s="62">
        <f>SUM(F19:F22,H19:H22,J19:J22,L19:L22,N19:N22)</f>
        <v>137</v>
      </c>
    </row>
    <row r="19" spans="1:22" ht="18" x14ac:dyDescent="0.35">
      <c r="B19" s="56" t="s">
        <v>106</v>
      </c>
      <c r="C19" s="41">
        <v>4</v>
      </c>
      <c r="D19" s="57" t="s">
        <v>149</v>
      </c>
      <c r="E19" s="50">
        <v>11</v>
      </c>
      <c r="F19" s="45">
        <v>5</v>
      </c>
      <c r="G19" s="50">
        <v>11</v>
      </c>
      <c r="H19" s="45">
        <v>8</v>
      </c>
      <c r="I19" s="44">
        <v>11</v>
      </c>
      <c r="J19" s="45">
        <v>8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58" t="s">
        <v>114</v>
      </c>
      <c r="C20" s="42">
        <v>3</v>
      </c>
      <c r="D20" s="39" t="s">
        <v>87</v>
      </c>
      <c r="E20" s="51">
        <v>4</v>
      </c>
      <c r="F20" s="47">
        <v>11</v>
      </c>
      <c r="G20" s="51">
        <v>6</v>
      </c>
      <c r="H20" s="47">
        <v>11</v>
      </c>
      <c r="I20" s="46">
        <v>1</v>
      </c>
      <c r="J20" s="47">
        <v>11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3</v>
      </c>
    </row>
    <row r="21" spans="1:22" ht="18" x14ac:dyDescent="0.35">
      <c r="B21" s="58" t="s">
        <v>105</v>
      </c>
      <c r="C21" s="42">
        <v>1</v>
      </c>
      <c r="D21" s="39" t="s">
        <v>91</v>
      </c>
      <c r="E21" s="51">
        <v>12</v>
      </c>
      <c r="F21" s="47">
        <v>10</v>
      </c>
      <c r="G21" s="51">
        <v>7</v>
      </c>
      <c r="H21" s="47">
        <v>11</v>
      </c>
      <c r="I21" s="46">
        <v>3</v>
      </c>
      <c r="J21" s="47">
        <v>11</v>
      </c>
      <c r="K21" s="51">
        <v>7</v>
      </c>
      <c r="L21" s="47">
        <v>11</v>
      </c>
      <c r="M21" s="46"/>
      <c r="N21" s="47"/>
      <c r="O21" s="46">
        <f t="shared" si="4"/>
        <v>1</v>
      </c>
      <c r="P21" s="47">
        <f t="shared" si="5"/>
        <v>3</v>
      </c>
    </row>
    <row r="22" spans="1:22" ht="18.600000000000001" thickBot="1" x14ac:dyDescent="0.4">
      <c r="B22" s="59" t="s">
        <v>103</v>
      </c>
      <c r="C22" s="43">
        <v>2</v>
      </c>
      <c r="D22" s="40" t="s">
        <v>89</v>
      </c>
      <c r="E22" s="52">
        <v>11</v>
      </c>
      <c r="F22" s="49">
        <v>7</v>
      </c>
      <c r="G22" s="52">
        <v>8</v>
      </c>
      <c r="H22" s="49">
        <v>11</v>
      </c>
      <c r="I22" s="48">
        <v>9</v>
      </c>
      <c r="J22" s="49">
        <v>11</v>
      </c>
      <c r="K22" s="52">
        <v>7</v>
      </c>
      <c r="L22" s="49">
        <v>11</v>
      </c>
      <c r="M22" s="48"/>
      <c r="N22" s="49"/>
      <c r="O22" s="48">
        <f t="shared" si="4"/>
        <v>1</v>
      </c>
      <c r="P22" s="49">
        <f t="shared" si="5"/>
        <v>3</v>
      </c>
    </row>
    <row r="24" spans="1:22" ht="15" thickBot="1" x14ac:dyDescent="0.35"/>
    <row r="25" spans="1:22" ht="15" thickBot="1" x14ac:dyDescent="0.35">
      <c r="Q25" s="101" t="s">
        <v>23</v>
      </c>
      <c r="R25" s="102"/>
      <c r="S25" s="102" t="s">
        <v>24</v>
      </c>
      <c r="T25" s="102"/>
      <c r="U25" s="102" t="s">
        <v>25</v>
      </c>
      <c r="V25" s="103"/>
    </row>
    <row r="26" spans="1:22" ht="18.600000000000001" thickBot="1" x14ac:dyDescent="0.35">
      <c r="A26" t="str">
        <f>IF(B26="","",B26&amp;"|"&amp;D26)</f>
        <v>ANICO KÉSZHÁZAK EGRI SQUASH SE|CSÉ-START TEAM I.</v>
      </c>
      <c r="B26" s="53" t="s">
        <v>32</v>
      </c>
      <c r="C26" s="54" t="s">
        <v>21</v>
      </c>
      <c r="D26" s="55" t="s">
        <v>31</v>
      </c>
      <c r="E26" s="98" t="s">
        <v>16</v>
      </c>
      <c r="F26" s="99"/>
      <c r="G26" s="98" t="s">
        <v>17</v>
      </c>
      <c r="H26" s="99"/>
      <c r="I26" s="100" t="s">
        <v>18</v>
      </c>
      <c r="J26" s="100"/>
      <c r="K26" s="98" t="s">
        <v>19</v>
      </c>
      <c r="L26" s="99"/>
      <c r="M26" s="100" t="s">
        <v>20</v>
      </c>
      <c r="N26" s="99"/>
      <c r="O26" s="100" t="s">
        <v>22</v>
      </c>
      <c r="P26" s="100"/>
      <c r="Q26" s="60">
        <f>IF(O27&gt;P27,1,0)+IF(O28&gt;P28,1,0)+IF(O29&gt;P29,1,0)+IF(O30&gt;P30,1,0)</f>
        <v>1</v>
      </c>
      <c r="R26" s="61">
        <f>IF(O27&lt;P27,1,0)+IF(O28&lt;P28,1,0)+IF(O29&lt;P29,1,0)+IF(O30&lt;P30,1,0)</f>
        <v>3</v>
      </c>
      <c r="S26" s="61">
        <f>SUM(O27:O30)</f>
        <v>4</v>
      </c>
      <c r="T26" s="61">
        <f>SUM(P27:P30)</f>
        <v>9</v>
      </c>
      <c r="U26" s="61">
        <f>SUM(E27:E30,G27:G30,I27:I30,K27:K30,M27:M30)</f>
        <v>90</v>
      </c>
      <c r="V26" s="62">
        <f>SUM(F27:F30,H27:H30,J27:J30,L27:L30,N27:N30)</f>
        <v>121</v>
      </c>
    </row>
    <row r="27" spans="1:22" ht="18" x14ac:dyDescent="0.35">
      <c r="B27" s="56" t="s">
        <v>149</v>
      </c>
      <c r="C27" s="41">
        <v>4</v>
      </c>
      <c r="D27" s="57" t="s">
        <v>140</v>
      </c>
      <c r="E27" s="50">
        <v>4</v>
      </c>
      <c r="F27" s="45">
        <v>11</v>
      </c>
      <c r="G27" s="50">
        <v>3</v>
      </c>
      <c r="H27" s="45">
        <v>11</v>
      </c>
      <c r="I27" s="44">
        <v>9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58" t="s">
        <v>86</v>
      </c>
      <c r="C28" s="42">
        <v>3</v>
      </c>
      <c r="D28" s="39" t="s">
        <v>84</v>
      </c>
      <c r="E28" s="51">
        <v>3</v>
      </c>
      <c r="F28" s="47">
        <v>11</v>
      </c>
      <c r="G28" s="51">
        <v>11</v>
      </c>
      <c r="H28" s="47">
        <v>4</v>
      </c>
      <c r="I28" s="46">
        <v>5</v>
      </c>
      <c r="J28" s="47">
        <v>11</v>
      </c>
      <c r="K28" s="51">
        <v>3</v>
      </c>
      <c r="L28" s="47">
        <v>11</v>
      </c>
      <c r="M28" s="46"/>
      <c r="N28" s="47"/>
      <c r="O28" s="46">
        <f t="shared" ref="O28:O30" si="6">IF(E28&gt;F28,1,0)+IF(G28&gt;H28,1,0)+IF(I28&gt;J28,1,0)+IF(K28&gt;L28,1,0)+IF(M28&gt;N28,1,0)</f>
        <v>1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58" t="s">
        <v>91</v>
      </c>
      <c r="C29" s="42">
        <v>1</v>
      </c>
      <c r="D29" s="39" t="s">
        <v>82</v>
      </c>
      <c r="E29" s="51">
        <v>6</v>
      </c>
      <c r="F29" s="47">
        <v>11</v>
      </c>
      <c r="G29" s="51">
        <v>5</v>
      </c>
      <c r="H29" s="47">
        <v>11</v>
      </c>
      <c r="I29" s="46">
        <v>8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8.600000000000001" thickBot="1" x14ac:dyDescent="0.4">
      <c r="B30" s="59" t="s">
        <v>87</v>
      </c>
      <c r="C30" s="43">
        <v>2</v>
      </c>
      <c r="D30" s="40" t="s">
        <v>80</v>
      </c>
      <c r="E30" s="52">
        <v>11</v>
      </c>
      <c r="F30" s="49">
        <v>4</v>
      </c>
      <c r="G30" s="52">
        <v>11</v>
      </c>
      <c r="H30" s="49">
        <v>9</v>
      </c>
      <c r="I30" s="48">
        <v>11</v>
      </c>
      <c r="J30" s="49">
        <v>5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1" spans="1:22" ht="18" x14ac:dyDescent="0.3">
      <c r="E31" s="82"/>
    </row>
    <row r="32" spans="1:22" ht="15" thickBot="1" x14ac:dyDescent="0.35"/>
    <row r="33" spans="1:22" ht="15" thickBot="1" x14ac:dyDescent="0.35">
      <c r="Q33" s="101" t="s">
        <v>23</v>
      </c>
      <c r="R33" s="102"/>
      <c r="S33" s="102" t="s">
        <v>24</v>
      </c>
      <c r="T33" s="102"/>
      <c r="U33" s="102" t="s">
        <v>25</v>
      </c>
      <c r="V33" s="103"/>
    </row>
    <row r="34" spans="1:22" ht="18.600000000000001" thickBot="1" x14ac:dyDescent="0.35">
      <c r="A34" t="str">
        <f>IF(B34="","",B34&amp;"|"&amp;D34)</f>
        <v>SQUASHBEREK|BODROGI BAU-SZEGED SQUASH SE I.</v>
      </c>
      <c r="B34" s="53" t="s">
        <v>30</v>
      </c>
      <c r="C34" s="54" t="s">
        <v>21</v>
      </c>
      <c r="D34" s="55" t="s">
        <v>34</v>
      </c>
      <c r="E34" s="98" t="s">
        <v>16</v>
      </c>
      <c r="F34" s="99"/>
      <c r="G34" s="98" t="s">
        <v>17</v>
      </c>
      <c r="H34" s="99"/>
      <c r="I34" s="100" t="s">
        <v>18</v>
      </c>
      <c r="J34" s="100"/>
      <c r="K34" s="98" t="s">
        <v>19</v>
      </c>
      <c r="L34" s="99"/>
      <c r="M34" s="100" t="s">
        <v>20</v>
      </c>
      <c r="N34" s="99"/>
      <c r="O34" s="100" t="s">
        <v>22</v>
      </c>
      <c r="P34" s="100"/>
      <c r="Q34" s="60">
        <f>IF(O35&gt;P35,1,0)+IF(O36&gt;P36,1,0)+IF(O37&gt;P37,1,0)+IF(O38&gt;P38,1,0)</f>
        <v>1</v>
      </c>
      <c r="R34" s="61">
        <f>IF(O35&lt;P35,1,0)+IF(O36&lt;P36,1,0)+IF(O37&lt;P37,1,0)+IF(O38&lt;P38,1,0)</f>
        <v>3</v>
      </c>
      <c r="S34" s="61">
        <f>SUM(O35:O38)</f>
        <v>5</v>
      </c>
      <c r="T34" s="61">
        <f>SUM(P35:P38)</f>
        <v>9</v>
      </c>
      <c r="U34" s="61">
        <f>SUM(E35:E38,G35:G38,I35:I38,K35:K38,M35:M38)</f>
        <v>111</v>
      </c>
      <c r="V34" s="62">
        <f>SUM(F35:F38,H35:H38,J35:J38,L35:L38,N35:N38)</f>
        <v>132</v>
      </c>
    </row>
    <row r="35" spans="1:22" ht="18" x14ac:dyDescent="0.35">
      <c r="B35" s="56" t="s">
        <v>102</v>
      </c>
      <c r="C35" s="41">
        <v>4</v>
      </c>
      <c r="D35" s="57" t="s">
        <v>79</v>
      </c>
      <c r="E35" s="50">
        <v>10</v>
      </c>
      <c r="F35" s="45">
        <v>12</v>
      </c>
      <c r="G35" s="50">
        <v>7</v>
      </c>
      <c r="H35" s="45">
        <v>11</v>
      </c>
      <c r="I35" s="44">
        <v>11</v>
      </c>
      <c r="J35" s="45">
        <v>9</v>
      </c>
      <c r="K35" s="50">
        <v>10</v>
      </c>
      <c r="L35" s="45">
        <v>12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" x14ac:dyDescent="0.35">
      <c r="B36" s="58" t="s">
        <v>88</v>
      </c>
      <c r="C36" s="42">
        <v>3</v>
      </c>
      <c r="D36" s="39" t="s">
        <v>141</v>
      </c>
      <c r="E36" s="51">
        <v>6</v>
      </c>
      <c r="F36" s="47">
        <v>11</v>
      </c>
      <c r="G36" s="51">
        <v>9</v>
      </c>
      <c r="H36" s="47">
        <v>11</v>
      </c>
      <c r="I36" s="46">
        <v>11</v>
      </c>
      <c r="J36" s="47">
        <v>8</v>
      </c>
      <c r="K36" s="51">
        <v>1</v>
      </c>
      <c r="L36" s="47">
        <v>11</v>
      </c>
      <c r="M36" s="46"/>
      <c r="N36" s="47"/>
      <c r="O36" s="46">
        <f t="shared" ref="O36:O38" si="8">IF(E36&gt;F36,1,0)+IF(G36&gt;H36,1,0)+IF(I36&gt;J36,1,0)+IF(K36&gt;L36,1,0)+IF(M36&gt;N36,1,0)</f>
        <v>1</v>
      </c>
      <c r="P36" s="47">
        <f t="shared" ref="P36:P38" si="9">IF(E36&lt;F36,1,0)+IF(G36&lt;H36,1,0)+IF(I36&lt;J36,1,0)+IF(K36&lt;L36,1,0)+IF(M36&lt;N36,1,0)</f>
        <v>3</v>
      </c>
    </row>
    <row r="37" spans="1:22" ht="18" x14ac:dyDescent="0.35">
      <c r="B37" s="58" t="s">
        <v>104</v>
      </c>
      <c r="C37" s="42">
        <v>1</v>
      </c>
      <c r="D37" s="39" t="s">
        <v>81</v>
      </c>
      <c r="E37" s="51">
        <v>11</v>
      </c>
      <c r="F37" s="47">
        <v>5</v>
      </c>
      <c r="G37" s="51">
        <v>11</v>
      </c>
      <c r="H37" s="47">
        <v>4</v>
      </c>
      <c r="I37" s="46">
        <v>11</v>
      </c>
      <c r="J37" s="47">
        <v>5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8.600000000000001" thickBot="1" x14ac:dyDescent="0.4">
      <c r="B38" s="59" t="s">
        <v>90</v>
      </c>
      <c r="C38" s="43">
        <v>2</v>
      </c>
      <c r="D38" s="40" t="s">
        <v>148</v>
      </c>
      <c r="E38" s="52">
        <v>0</v>
      </c>
      <c r="F38" s="49">
        <v>11</v>
      </c>
      <c r="G38" s="52">
        <v>6</v>
      </c>
      <c r="H38" s="49">
        <v>11</v>
      </c>
      <c r="I38" s="48">
        <v>7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" thickBot="1" x14ac:dyDescent="0.35"/>
    <row r="41" spans="1:22" ht="15" thickBot="1" x14ac:dyDescent="0.35">
      <c r="Q41" s="101" t="s">
        <v>23</v>
      </c>
      <c r="R41" s="102"/>
      <c r="S41" s="102" t="s">
        <v>24</v>
      </c>
      <c r="T41" s="102"/>
      <c r="U41" s="102" t="s">
        <v>25</v>
      </c>
      <c r="V41" s="103"/>
    </row>
    <row r="42" spans="1:22" ht="18.600000000000001" thickBot="1" x14ac:dyDescent="0.35">
      <c r="A42" t="str">
        <f>IF(B42="","",B42&amp;"|"&amp;D42)</f>
        <v>PERMETEZŐ KACSÁK - TOP CHALLENGE II.|MAFC EVOPRO</v>
      </c>
      <c r="B42" s="53" t="s">
        <v>117</v>
      </c>
      <c r="C42" s="54" t="s">
        <v>21</v>
      </c>
      <c r="D42" s="55" t="s">
        <v>33</v>
      </c>
      <c r="E42" s="98" t="s">
        <v>16</v>
      </c>
      <c r="F42" s="99"/>
      <c r="G42" s="98" t="s">
        <v>17</v>
      </c>
      <c r="H42" s="99"/>
      <c r="I42" s="100" t="s">
        <v>18</v>
      </c>
      <c r="J42" s="100"/>
      <c r="K42" s="98" t="s">
        <v>19</v>
      </c>
      <c r="L42" s="99"/>
      <c r="M42" s="100" t="s">
        <v>20</v>
      </c>
      <c r="N42" s="99"/>
      <c r="O42" s="100" t="s">
        <v>22</v>
      </c>
      <c r="P42" s="100"/>
      <c r="Q42" s="60">
        <f>IF(O43&gt;P43,1,0)+IF(O44&gt;P44,1,0)+IF(O45&gt;P45,1,0)+IF(O46&gt;P46,1,0)</f>
        <v>1</v>
      </c>
      <c r="R42" s="61">
        <f>IF(O43&lt;P43,1,0)+IF(O44&lt;P44,1,0)+IF(O45&lt;P45,1,0)+IF(O46&lt;P46,1,0)</f>
        <v>3</v>
      </c>
      <c r="S42" s="61">
        <f>SUM(O43:O46)</f>
        <v>7</v>
      </c>
      <c r="T42" s="61">
        <f>SUM(P43:P46)</f>
        <v>10</v>
      </c>
      <c r="U42" s="61">
        <f>SUM(E43:E46,G43:G46,I43:I46,K43:K46,M43:M46)</f>
        <v>127</v>
      </c>
      <c r="V42" s="62">
        <f>SUM(F43:F46,H43:H46,J43:J46,L43:L46,N43:N46)</f>
        <v>172</v>
      </c>
    </row>
    <row r="43" spans="1:22" ht="18" x14ac:dyDescent="0.35">
      <c r="B43" s="56" t="s">
        <v>106</v>
      </c>
      <c r="C43" s="41">
        <v>4</v>
      </c>
      <c r="D43" s="57" t="s">
        <v>95</v>
      </c>
      <c r="E43" s="50">
        <v>7</v>
      </c>
      <c r="F43" s="45">
        <v>11</v>
      </c>
      <c r="G43" s="50">
        <v>11</v>
      </c>
      <c r="H43" s="45">
        <v>8</v>
      </c>
      <c r="I43" s="44">
        <v>11</v>
      </c>
      <c r="J43" s="45">
        <v>8</v>
      </c>
      <c r="K43" s="50">
        <v>6</v>
      </c>
      <c r="L43" s="45">
        <v>11</v>
      </c>
      <c r="M43" s="44">
        <v>6</v>
      </c>
      <c r="N43" s="45">
        <v>11</v>
      </c>
      <c r="O43" s="44">
        <f>IF(E43&gt;F43,1,0)+IF(G43&gt;H43,1,0)+IF(I43&gt;J43,1,0)+IF(K43&gt;L43,1,0)+IF(M43&gt;N43,1,0)</f>
        <v>2</v>
      </c>
      <c r="P43" s="45">
        <f>IF(E43&lt;F43,1,0)+IF(G43&lt;H43,1,0)+IF(I43&lt;J43,1,0)+IF(K43&lt;L43,1,0)+IF(M43&lt;N43,1,0)</f>
        <v>3</v>
      </c>
    </row>
    <row r="44" spans="1:22" ht="18" x14ac:dyDescent="0.35">
      <c r="B44" s="58" t="s">
        <v>114</v>
      </c>
      <c r="C44" s="42">
        <v>3</v>
      </c>
      <c r="D44" s="39" t="s">
        <v>111</v>
      </c>
      <c r="E44" s="51">
        <v>11</v>
      </c>
      <c r="F44" s="47">
        <v>8</v>
      </c>
      <c r="G44" s="51">
        <v>11</v>
      </c>
      <c r="H44" s="47">
        <v>9</v>
      </c>
      <c r="I44" s="46">
        <v>10</v>
      </c>
      <c r="J44" s="47">
        <v>12</v>
      </c>
      <c r="K44" s="51">
        <v>11</v>
      </c>
      <c r="L44" s="47">
        <v>9</v>
      </c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1</v>
      </c>
    </row>
    <row r="45" spans="1:22" ht="18" x14ac:dyDescent="0.35">
      <c r="B45" s="58" t="s">
        <v>105</v>
      </c>
      <c r="C45" s="42">
        <v>1</v>
      </c>
      <c r="D45" s="39" t="s">
        <v>93</v>
      </c>
      <c r="E45" s="51">
        <v>2</v>
      </c>
      <c r="F45" s="47">
        <v>11</v>
      </c>
      <c r="G45" s="51">
        <v>12</v>
      </c>
      <c r="H45" s="47">
        <v>10</v>
      </c>
      <c r="I45" s="46">
        <v>4</v>
      </c>
      <c r="J45" s="47">
        <v>11</v>
      </c>
      <c r="K45" s="51">
        <v>7</v>
      </c>
      <c r="L45" s="47">
        <v>11</v>
      </c>
      <c r="M45" s="46"/>
      <c r="N45" s="47"/>
      <c r="O45" s="46">
        <f t="shared" si="10"/>
        <v>1</v>
      </c>
      <c r="P45" s="47">
        <f t="shared" si="11"/>
        <v>3</v>
      </c>
    </row>
    <row r="46" spans="1:22" ht="18.600000000000001" thickBot="1" x14ac:dyDescent="0.4">
      <c r="B46" s="59" t="s">
        <v>103</v>
      </c>
      <c r="C46" s="43">
        <v>2</v>
      </c>
      <c r="D46" s="40" t="s">
        <v>94</v>
      </c>
      <c r="E46" s="52">
        <v>11</v>
      </c>
      <c r="F46" s="49">
        <v>9</v>
      </c>
      <c r="G46" s="52">
        <v>7</v>
      </c>
      <c r="H46" s="49">
        <v>11</v>
      </c>
      <c r="I46" s="48">
        <v>0</v>
      </c>
      <c r="J46" s="49">
        <v>11</v>
      </c>
      <c r="K46" s="52">
        <v>0</v>
      </c>
      <c r="L46" s="49">
        <v>11</v>
      </c>
      <c r="M46" s="48"/>
      <c r="N46" s="49"/>
      <c r="O46" s="48">
        <f t="shared" si="10"/>
        <v>1</v>
      </c>
      <c r="P46" s="49">
        <f t="shared" si="11"/>
        <v>3</v>
      </c>
    </row>
    <row r="48" spans="1:22" ht="15" thickBot="1" x14ac:dyDescent="0.35"/>
    <row r="49" spans="1:22" ht="15" thickBot="1" x14ac:dyDescent="0.35">
      <c r="Q49" s="101" t="s">
        <v>23</v>
      </c>
      <c r="R49" s="102"/>
      <c r="S49" s="102" t="s">
        <v>24</v>
      </c>
      <c r="T49" s="102"/>
      <c r="U49" s="102" t="s">
        <v>25</v>
      </c>
      <c r="V49" s="103"/>
    </row>
    <row r="50" spans="1:22" ht="18.600000000000001" thickBot="1" x14ac:dyDescent="0.35">
      <c r="A50" t="str">
        <f>IF(B50="","",B50&amp;"|"&amp;D50)</f>
        <v>BUDAÖRSI LABDA EGYLET I.|CITY SQUASH CLUB SE</v>
      </c>
      <c r="B50" s="53" t="s">
        <v>29</v>
      </c>
      <c r="C50" s="54" t="s">
        <v>21</v>
      </c>
      <c r="D50" s="55" t="s">
        <v>28</v>
      </c>
      <c r="E50" s="98" t="s">
        <v>16</v>
      </c>
      <c r="F50" s="99"/>
      <c r="G50" s="98" t="s">
        <v>17</v>
      </c>
      <c r="H50" s="99"/>
      <c r="I50" s="100" t="s">
        <v>18</v>
      </c>
      <c r="J50" s="100"/>
      <c r="K50" s="98" t="s">
        <v>19</v>
      </c>
      <c r="L50" s="99"/>
      <c r="M50" s="100" t="s">
        <v>20</v>
      </c>
      <c r="N50" s="99"/>
      <c r="O50" s="100" t="s">
        <v>22</v>
      </c>
      <c r="P50" s="100"/>
      <c r="Q50" s="60">
        <f>IF(O51&gt;P51,1,0)+IF(O52&gt;P52,1,0)+IF(O53&gt;P53,1,0)+IF(O54&gt;P54,1,0)</f>
        <v>1</v>
      </c>
      <c r="R50" s="61">
        <f>IF(O51&lt;P51,1,0)+IF(O52&lt;P52,1,0)+IF(O53&lt;P53,1,0)+IF(O54&lt;P54,1,0)</f>
        <v>3</v>
      </c>
      <c r="S50" s="61">
        <f>SUM(O51:O54)</f>
        <v>3</v>
      </c>
      <c r="T50" s="61">
        <f>SUM(P51:P54)</f>
        <v>9</v>
      </c>
      <c r="U50" s="61">
        <f>SUM(E51:E54,G51:G54,I51:I54,K51:K54,M51:M54)</f>
        <v>67</v>
      </c>
      <c r="V50" s="62">
        <f>SUM(F51:F54,H51:H54,J51:J54,L51:L54,N51:N54)</f>
        <v>117</v>
      </c>
    </row>
    <row r="51" spans="1:22" ht="18" x14ac:dyDescent="0.35">
      <c r="B51" s="56" t="s">
        <v>146</v>
      </c>
      <c r="C51" s="41">
        <v>4</v>
      </c>
      <c r="D51" s="57" t="s">
        <v>96</v>
      </c>
      <c r="E51" s="50">
        <v>1</v>
      </c>
      <c r="F51" s="45">
        <v>11</v>
      </c>
      <c r="G51" s="50">
        <v>3</v>
      </c>
      <c r="H51" s="45">
        <v>11</v>
      </c>
      <c r="I51" s="44">
        <v>1</v>
      </c>
      <c r="J51" s="45">
        <v>11</v>
      </c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" x14ac:dyDescent="0.35">
      <c r="B52" s="58" t="s">
        <v>150</v>
      </c>
      <c r="C52" s="42">
        <v>3</v>
      </c>
      <c r="D52" s="39" t="s">
        <v>99</v>
      </c>
      <c r="E52" s="51">
        <v>10</v>
      </c>
      <c r="F52" s="47">
        <v>12</v>
      </c>
      <c r="G52" s="51">
        <v>6</v>
      </c>
      <c r="H52" s="47">
        <v>11</v>
      </c>
      <c r="I52" s="46">
        <v>5</v>
      </c>
      <c r="J52" s="47">
        <v>11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3</v>
      </c>
    </row>
    <row r="53" spans="1:22" ht="18" x14ac:dyDescent="0.35">
      <c r="B53" s="58" t="s">
        <v>147</v>
      </c>
      <c r="C53" s="42">
        <v>1</v>
      </c>
      <c r="D53" s="39" t="s">
        <v>151</v>
      </c>
      <c r="E53" s="51">
        <v>11</v>
      </c>
      <c r="F53" s="47">
        <v>8</v>
      </c>
      <c r="G53" s="51">
        <v>11</v>
      </c>
      <c r="H53" s="47">
        <v>3</v>
      </c>
      <c r="I53" s="46">
        <v>11</v>
      </c>
      <c r="J53" s="47">
        <v>6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59" t="s">
        <v>108</v>
      </c>
      <c r="C54" s="43">
        <v>2</v>
      </c>
      <c r="D54" s="40" t="s">
        <v>98</v>
      </c>
      <c r="E54" s="52">
        <v>1</v>
      </c>
      <c r="F54" s="49">
        <v>11</v>
      </c>
      <c r="G54" s="52">
        <v>3</v>
      </c>
      <c r="H54" s="49">
        <v>11</v>
      </c>
      <c r="I54" s="48">
        <v>4</v>
      </c>
      <c r="J54" s="49">
        <v>11</v>
      </c>
      <c r="K54" s="52"/>
      <c r="L54" s="49"/>
      <c r="M54" s="48"/>
      <c r="N54" s="49"/>
      <c r="O54" s="48">
        <f t="shared" si="12"/>
        <v>0</v>
      </c>
      <c r="P54" s="49">
        <f t="shared" si="13"/>
        <v>3</v>
      </c>
    </row>
    <row r="56" spans="1:22" ht="15" thickBot="1" x14ac:dyDescent="0.35"/>
    <row r="57" spans="1:22" ht="15" thickBot="1" x14ac:dyDescent="0.35">
      <c r="Q57" s="101" t="s">
        <v>23</v>
      </c>
      <c r="R57" s="102"/>
      <c r="S57" s="102" t="s">
        <v>24</v>
      </c>
      <c r="T57" s="102"/>
      <c r="U57" s="102" t="s">
        <v>25</v>
      </c>
      <c r="V57" s="103"/>
    </row>
    <row r="58" spans="1:22" ht="18.600000000000001" thickBot="1" x14ac:dyDescent="0.35">
      <c r="A58" t="str">
        <f>IF(B58="","",B58&amp;"|"&amp;D58)</f>
        <v>CITY SQUASH CLUB SE|SQUASHBEREK</v>
      </c>
      <c r="B58" s="53" t="s">
        <v>28</v>
      </c>
      <c r="C58" s="54" t="s">
        <v>21</v>
      </c>
      <c r="D58" s="55" t="s">
        <v>30</v>
      </c>
      <c r="E58" s="98" t="s">
        <v>16</v>
      </c>
      <c r="F58" s="99"/>
      <c r="G58" s="98" t="s">
        <v>17</v>
      </c>
      <c r="H58" s="99"/>
      <c r="I58" s="100" t="s">
        <v>18</v>
      </c>
      <c r="J58" s="100"/>
      <c r="K58" s="98" t="s">
        <v>19</v>
      </c>
      <c r="L58" s="99"/>
      <c r="M58" s="100" t="s">
        <v>20</v>
      </c>
      <c r="N58" s="99"/>
      <c r="O58" s="100" t="s">
        <v>22</v>
      </c>
      <c r="P58" s="100"/>
      <c r="Q58" s="60">
        <f>IF(O59&gt;P59,1,0)+IF(O60&gt;P60,1,0)+IF(O61&gt;P61,1,0)+IF(O62&gt;P62,1,0)</f>
        <v>3</v>
      </c>
      <c r="R58" s="61">
        <f>IF(O59&lt;P59,1,0)+IF(O60&lt;P60,1,0)+IF(O61&lt;P61,1,0)+IF(O62&lt;P62,1,0)</f>
        <v>1</v>
      </c>
      <c r="S58" s="61">
        <f>SUM(O59:O62)</f>
        <v>9</v>
      </c>
      <c r="T58" s="61">
        <f>SUM(P59:P62)</f>
        <v>5</v>
      </c>
      <c r="U58" s="61">
        <f>SUM(E59:E62,G59:G62,I59:I62,K59:K62,M59:M62)</f>
        <v>122</v>
      </c>
      <c r="V58" s="62">
        <f>SUM(F59:F62,H59:H62,J59:J62,L59:L62,N59:N62)</f>
        <v>114</v>
      </c>
    </row>
    <row r="59" spans="1:22" ht="18" x14ac:dyDescent="0.35">
      <c r="B59" s="56" t="s">
        <v>96</v>
      </c>
      <c r="C59" s="41">
        <v>4</v>
      </c>
      <c r="D59" s="57" t="s">
        <v>152</v>
      </c>
      <c r="E59" s="50">
        <v>11</v>
      </c>
      <c r="F59" s="45">
        <v>5</v>
      </c>
      <c r="G59" s="50">
        <v>11</v>
      </c>
      <c r="H59" s="45">
        <v>3</v>
      </c>
      <c r="I59" s="44">
        <v>11</v>
      </c>
      <c r="J59" s="45">
        <v>6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58" t="s">
        <v>99</v>
      </c>
      <c r="C60" s="42">
        <v>3</v>
      </c>
      <c r="D60" s="39" t="s">
        <v>88</v>
      </c>
      <c r="E60" s="51">
        <v>11</v>
      </c>
      <c r="F60" s="47">
        <v>9</v>
      </c>
      <c r="G60" s="51">
        <v>11</v>
      </c>
      <c r="H60" s="47">
        <v>4</v>
      </c>
      <c r="I60" s="46">
        <v>8</v>
      </c>
      <c r="J60" s="47">
        <v>11</v>
      </c>
      <c r="K60" s="51">
        <v>7</v>
      </c>
      <c r="L60" s="47">
        <v>11</v>
      </c>
      <c r="M60" s="46">
        <v>12</v>
      </c>
      <c r="N60" s="47">
        <v>10</v>
      </c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2</v>
      </c>
    </row>
    <row r="61" spans="1:22" ht="18" x14ac:dyDescent="0.35">
      <c r="B61" s="58" t="s">
        <v>151</v>
      </c>
      <c r="C61" s="42">
        <v>1</v>
      </c>
      <c r="D61" s="39" t="s">
        <v>104</v>
      </c>
      <c r="E61" s="51">
        <v>2</v>
      </c>
      <c r="F61" s="47">
        <v>11</v>
      </c>
      <c r="G61" s="51">
        <v>2</v>
      </c>
      <c r="H61" s="47">
        <v>11</v>
      </c>
      <c r="I61" s="46">
        <v>1</v>
      </c>
      <c r="J61" s="47">
        <v>11</v>
      </c>
      <c r="K61" s="51"/>
      <c r="L61" s="47"/>
      <c r="M61" s="46"/>
      <c r="N61" s="47"/>
      <c r="O61" s="46">
        <f t="shared" si="14"/>
        <v>0</v>
      </c>
      <c r="P61" s="47">
        <f t="shared" si="15"/>
        <v>3</v>
      </c>
    </row>
    <row r="62" spans="1:22" ht="18.600000000000001" thickBot="1" x14ac:dyDescent="0.4">
      <c r="B62" s="59" t="s">
        <v>98</v>
      </c>
      <c r="C62" s="43">
        <v>2</v>
      </c>
      <c r="D62" s="40" t="s">
        <v>90</v>
      </c>
      <c r="E62" s="52">
        <v>11</v>
      </c>
      <c r="F62" s="49">
        <v>6</v>
      </c>
      <c r="G62" s="52">
        <v>11</v>
      </c>
      <c r="H62" s="49">
        <v>5</v>
      </c>
      <c r="I62" s="48">
        <v>13</v>
      </c>
      <c r="J62" s="49">
        <v>11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1" t="s">
        <v>23</v>
      </c>
      <c r="R65" s="102"/>
      <c r="S65" s="102" t="s">
        <v>24</v>
      </c>
      <c r="T65" s="102"/>
      <c r="U65" s="102" t="s">
        <v>25</v>
      </c>
      <c r="V65" s="103"/>
    </row>
    <row r="66" spans="1:22" ht="18.600000000000001" thickBot="1" x14ac:dyDescent="0.35">
      <c r="A66" t="str">
        <f>IF(B66="","",B66&amp;"|"&amp;D66)</f>
        <v/>
      </c>
      <c r="B66" s="53"/>
      <c r="C66" s="54" t="s">
        <v>21</v>
      </c>
      <c r="D66" s="55"/>
      <c r="E66" s="98" t="s">
        <v>16</v>
      </c>
      <c r="F66" s="99"/>
      <c r="G66" s="98" t="s">
        <v>17</v>
      </c>
      <c r="H66" s="99"/>
      <c r="I66" s="100" t="s">
        <v>18</v>
      </c>
      <c r="J66" s="100"/>
      <c r="K66" s="98" t="s">
        <v>19</v>
      </c>
      <c r="L66" s="99"/>
      <c r="M66" s="100" t="s">
        <v>20</v>
      </c>
      <c r="N66" s="99"/>
      <c r="O66" s="100" t="s">
        <v>22</v>
      </c>
      <c r="P66" s="100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1" t="s">
        <v>23</v>
      </c>
      <c r="R73" s="102"/>
      <c r="S73" s="102" t="s">
        <v>24</v>
      </c>
      <c r="T73" s="102"/>
      <c r="U73" s="102" t="s">
        <v>25</v>
      </c>
      <c r="V73" s="103"/>
    </row>
    <row r="74" spans="1:22" ht="18.600000000000001" thickBot="1" x14ac:dyDescent="0.35">
      <c r="A74" t="str">
        <f>IF(B74="","",B74&amp;"|"&amp;D74)</f>
        <v/>
      </c>
      <c r="B74" s="53"/>
      <c r="C74" s="54" t="s">
        <v>21</v>
      </c>
      <c r="D74" s="55"/>
      <c r="E74" s="98" t="s">
        <v>16</v>
      </c>
      <c r="F74" s="99"/>
      <c r="G74" s="98" t="s">
        <v>17</v>
      </c>
      <c r="H74" s="99"/>
      <c r="I74" s="100" t="s">
        <v>18</v>
      </c>
      <c r="J74" s="100"/>
      <c r="K74" s="98" t="s">
        <v>19</v>
      </c>
      <c r="L74" s="99"/>
      <c r="M74" s="100" t="s">
        <v>20</v>
      </c>
      <c r="N74" s="99"/>
      <c r="O74" s="100" t="s">
        <v>22</v>
      </c>
      <c r="P74" s="100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U Y J I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U Y J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C S F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B R g k h c t B b Z + q c A A A D 4 A A A A E g A A A A A A A A A A A A A A A A A A A A A A Q 2 9 u Z m l n L 1 B h Y 2 t h Z 2 U u e G 1 s U E s B A i 0 A F A A C A A g A U Y J I X A / K 6 a u k A A A A 6 Q A A A B M A A A A A A A A A A A A A A A A A 8 w A A A F t D b 2 5 0 Z W 5 0 X 1 R 5 c G V z X S 5 4 b W x Q S w E C L Q A U A A I A C A B R g k h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A 4 V D E 1 O j E 4 O j M 0 L j E w N z Y x N j h a I i A v P j x F b n R y e S B U e X B l P S J R d W V y e U l E I i B W Y W x 1 Z T 0 i c 2 F l O T k 0 N j R i L T Z l Z D Y t N D M 1 N y 0 4 Z G Z k L W Y 3 Y z F h O W Z i Z T E 2 Y i I g L z 4 8 R W 5 0 c n k g V H l w Z T 0 i R m l s b E N v b H V t b l R 5 c G V z I i B W Y W x 1 Z T 0 i c 0 F B Q U d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I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C s O M + g U Q b h Q T K I k Z 9 r t C Y F g y O w C + d K U C D y P g 9 d G V v U b g A A A A A O g A A A A A I A A C A A A A B u 3 e R H M P h l W F s 8 O P l W H J 4 k Q c 5 K O q B K w U o 7 h j 5 I a + 7 g I l A A A A B a 1 z w a Y p O 0 D P q j z H 9 N S V M E 6 Q n L 7 f x l L q 8 Z 2 K N e g W L Q B T Y 4 W Z v X p 6 i 5 9 S r y c v a 5 L 5 X Q i 7 6 a 0 n X h A u Z / J g N W T V F Z w O / i r R 6 q H r L 6 L B S e m / + I 4 0 A A A A D h K R + 7 D z K q 3 M n J A V U 7 7 Y L h 1 / 4 R Y B z F A 5 9 9 u / K q Q e G F r H 9 k c S h C O 0 H f C Q 4 G w z 7 O G t 1 N U t 4 t y H z / x i C 4 a 3 B Y S f x D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2026-04-29T07:50:10Z</dcterms:modified>
</cp:coreProperties>
</file>