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372AB895-14C1-FC20-EB20-F1B4BCFD95AE}"/>
  <fileSharing userName="user" algorithmName="SHA-512" hashValue="XsAkP+8AaseBCYUAsihQGof77J+cu+9NpWb50J/WltYJMnr6QPYWzYX5yllH2EZFxSI6siGHvUMZk6rradC0wQ==" saltValue="DVJvfHvR3JNnEeqDZjNjrA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quash táblázatok\CSB 2025_26\CSB 2025_2026 eredmények\CSB_2025_2026 2. forduló\"/>
    </mc:Choice>
  </mc:AlternateContent>
  <xr:revisionPtr revIDLastSave="0" documentId="13_ncr:10001_{6B57C226-E7DA-40A9-8ECA-4F9AD2D20B15}" xr6:coauthVersionLast="47" xr6:coauthVersionMax="47" xr10:uidLastSave="{00000000-0000-0000-0000-000000000000}"/>
  <bookViews>
    <workbookView xWindow="-108" yWindow="-108" windowWidth="23256" windowHeight="12456" xr2:uid="{7CA9E385-69AF-4D51-B54E-78C034B733B7}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" i="4" l="1"/>
  <c r="M2" i="4" s="1"/>
  <c r="L3" i="4"/>
  <c r="M3" i="4" s="1"/>
  <c r="L4" i="4"/>
  <c r="M4" i="4" s="1"/>
  <c r="L5" i="4"/>
  <c r="M5" i="4" s="1"/>
  <c r="L6" i="4"/>
  <c r="M6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L17" i="4"/>
  <c r="L18" i="4"/>
  <c r="M18" i="4" s="1"/>
  <c r="L19" i="4"/>
  <c r="M19" i="4" s="1"/>
  <c r="L20" i="4"/>
  <c r="M20" i="4" s="1"/>
  <c r="L21" i="4"/>
  <c r="M21" i="4" s="1"/>
  <c r="L22" i="4"/>
  <c r="M22" i="4" s="1"/>
  <c r="L23" i="4"/>
  <c r="M23" i="4" s="1"/>
  <c r="L24" i="4"/>
  <c r="M24" i="4" s="1"/>
  <c r="L25" i="4"/>
  <c r="M25" i="4" s="1"/>
  <c r="L26" i="4"/>
  <c r="M26" i="4" s="1"/>
  <c r="L27" i="4"/>
  <c r="M27" i="4" s="1"/>
  <c r="L28" i="4"/>
  <c r="M28" i="4" s="1"/>
  <c r="L29" i="4"/>
  <c r="M16" i="4"/>
  <c r="M17" i="4"/>
  <c r="M29" i="4"/>
  <c r="P6" i="10" l="1"/>
  <c r="O6" i="10"/>
  <c r="P5" i="10"/>
  <c r="O5" i="10"/>
  <c r="P4" i="10"/>
  <c r="O4" i="10"/>
  <c r="P3" i="10"/>
  <c r="O3" i="10"/>
  <c r="P94" i="6"/>
  <c r="O94" i="6"/>
  <c r="P93" i="6"/>
  <c r="O93" i="6"/>
  <c r="P92" i="6"/>
  <c r="O92" i="6"/>
  <c r="P91" i="6"/>
  <c r="O91" i="6"/>
  <c r="P86" i="6"/>
  <c r="O86" i="6"/>
  <c r="P85" i="6"/>
  <c r="O85" i="6"/>
  <c r="P84" i="6"/>
  <c r="O84" i="6"/>
  <c r="P83" i="6"/>
  <c r="O83" i="6"/>
  <c r="P78" i="6"/>
  <c r="O78" i="6"/>
  <c r="P77" i="6"/>
  <c r="O77" i="6"/>
  <c r="P76" i="6"/>
  <c r="O76" i="6"/>
  <c r="P75" i="6"/>
  <c r="O75" i="6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E12" i="3"/>
  <c r="E11" i="3"/>
  <c r="E10" i="3"/>
  <c r="E9" i="3"/>
  <c r="E8" i="3"/>
  <c r="E7" i="3"/>
  <c r="E6" i="3"/>
  <c r="E5" i="3"/>
  <c r="E4" i="3"/>
  <c r="E3" i="3"/>
  <c r="E2" i="3"/>
  <c r="C12" i="3"/>
  <c r="C11" i="3"/>
  <c r="C10" i="3"/>
  <c r="C9" i="3"/>
  <c r="C8" i="3"/>
  <c r="C7" i="3"/>
  <c r="C6" i="3"/>
  <c r="C5" i="3"/>
  <c r="C4" i="3"/>
  <c r="C3" i="3"/>
  <c r="C2" i="3"/>
  <c r="D2" i="3"/>
  <c r="V90" i="6" l="1"/>
  <c r="U90" i="6"/>
  <c r="A90" i="6"/>
  <c r="V82" i="6"/>
  <c r="U82" i="6"/>
  <c r="A82" i="6"/>
  <c r="P78" i="10"/>
  <c r="O78" i="10"/>
  <c r="P77" i="10"/>
  <c r="O77" i="10"/>
  <c r="P76" i="10"/>
  <c r="O76" i="10"/>
  <c r="P75" i="10"/>
  <c r="O75" i="10"/>
  <c r="V74" i="10"/>
  <c r="U74" i="10"/>
  <c r="T74" i="10"/>
  <c r="S74" i="10"/>
  <c r="R74" i="10"/>
  <c r="Q74" i="10"/>
  <c r="A74" i="10"/>
  <c r="P70" i="10"/>
  <c r="O70" i="10"/>
  <c r="P69" i="10"/>
  <c r="O69" i="10"/>
  <c r="P68" i="10"/>
  <c r="T66" i="10" s="1"/>
  <c r="O68" i="10"/>
  <c r="R66" i="10" s="1"/>
  <c r="P67" i="10"/>
  <c r="O67" i="10"/>
  <c r="V66" i="10"/>
  <c r="U66" i="10"/>
  <c r="A66" i="10"/>
  <c r="P62" i="10"/>
  <c r="O62" i="10"/>
  <c r="P61" i="10"/>
  <c r="O61" i="10"/>
  <c r="P60" i="10"/>
  <c r="O60" i="10"/>
  <c r="P59" i="10"/>
  <c r="T58" i="10" s="1"/>
  <c r="O59" i="10"/>
  <c r="S58" i="10" s="1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T50" i="10"/>
  <c r="S50" i="10"/>
  <c r="R50" i="10"/>
  <c r="Q50" i="10"/>
  <c r="A50" i="10"/>
  <c r="P46" i="10"/>
  <c r="R42" i="10" s="1"/>
  <c r="O46" i="10"/>
  <c r="P45" i="10"/>
  <c r="O45" i="10"/>
  <c r="P44" i="10"/>
  <c r="O44" i="10"/>
  <c r="P43" i="10"/>
  <c r="O43" i="10"/>
  <c r="V42" i="10"/>
  <c r="U42" i="10"/>
  <c r="S42" i="10"/>
  <c r="A42" i="10"/>
  <c r="P38" i="10"/>
  <c r="O38" i="10"/>
  <c r="P37" i="10"/>
  <c r="O37" i="10"/>
  <c r="P36" i="10"/>
  <c r="T34" i="10" s="1"/>
  <c r="O36" i="10"/>
  <c r="S34" i="10" s="1"/>
  <c r="P35" i="10"/>
  <c r="O35" i="10"/>
  <c r="V34" i="10"/>
  <c r="U34" i="10"/>
  <c r="A34" i="10"/>
  <c r="P30" i="10"/>
  <c r="O30" i="10"/>
  <c r="P29" i="10"/>
  <c r="O29" i="10"/>
  <c r="P28" i="10"/>
  <c r="O28" i="10"/>
  <c r="P27" i="10"/>
  <c r="T26" i="10" s="1"/>
  <c r="O27" i="10"/>
  <c r="S26" i="10" s="1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T18" i="10"/>
  <c r="S18" i="10"/>
  <c r="R18" i="10"/>
  <c r="Q18" i="10"/>
  <c r="A18" i="10"/>
  <c r="P14" i="10"/>
  <c r="R10" i="10" s="1"/>
  <c r="O14" i="10"/>
  <c r="P13" i="10"/>
  <c r="O13" i="10"/>
  <c r="P12" i="10"/>
  <c r="O12" i="10"/>
  <c r="P11" i="10"/>
  <c r="O11" i="10"/>
  <c r="V10" i="10"/>
  <c r="U10" i="10"/>
  <c r="S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T74" i="9"/>
  <c r="S74" i="9"/>
  <c r="R74" i="9"/>
  <c r="Q74" i="9"/>
  <c r="A74" i="9"/>
  <c r="P70" i="9"/>
  <c r="O70" i="9"/>
  <c r="P69" i="9"/>
  <c r="O69" i="9"/>
  <c r="S66" i="9" s="1"/>
  <c r="P68" i="9"/>
  <c r="Q66" i="9" s="1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O59" i="9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A50" i="9"/>
  <c r="P46" i="9"/>
  <c r="T42" i="9" s="1"/>
  <c r="O46" i="9"/>
  <c r="S42" i="9" s="1"/>
  <c r="P45" i="9"/>
  <c r="O45" i="9"/>
  <c r="P44" i="9"/>
  <c r="O44" i="9"/>
  <c r="P43" i="9"/>
  <c r="O43" i="9"/>
  <c r="V42" i="9"/>
  <c r="U42" i="9"/>
  <c r="A42" i="9"/>
  <c r="P38" i="9"/>
  <c r="O38" i="9"/>
  <c r="P37" i="9"/>
  <c r="O37" i="9"/>
  <c r="P36" i="9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O27" i="9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A18" i="9"/>
  <c r="P14" i="9"/>
  <c r="O14" i="9"/>
  <c r="P13" i="9"/>
  <c r="O13" i="9"/>
  <c r="P12" i="9"/>
  <c r="O12" i="9"/>
  <c r="P11" i="9"/>
  <c r="O11" i="9"/>
  <c r="V10" i="9"/>
  <c r="U10" i="9"/>
  <c r="A10" i="9"/>
  <c r="V2" i="9"/>
  <c r="U2" i="9"/>
  <c r="T2" i="9"/>
  <c r="S2" i="9"/>
  <c r="R2" i="9"/>
  <c r="Q2" i="9"/>
  <c r="A2" i="9"/>
  <c r="S58" i="9" l="1"/>
  <c r="T58" i="9"/>
  <c r="S50" i="9"/>
  <c r="R50" i="9"/>
  <c r="T50" i="9"/>
  <c r="Q50" i="9"/>
  <c r="R42" i="9"/>
  <c r="Q42" i="9"/>
  <c r="T34" i="9"/>
  <c r="S34" i="9"/>
  <c r="T26" i="9"/>
  <c r="S26" i="9"/>
  <c r="S18" i="9"/>
  <c r="T18" i="9"/>
  <c r="R18" i="9"/>
  <c r="Q18" i="9"/>
  <c r="S10" i="9"/>
  <c r="Q10" i="9"/>
  <c r="T10" i="9"/>
  <c r="R10" i="9"/>
  <c r="T90" i="6"/>
  <c r="R90" i="6"/>
  <c r="S90" i="6"/>
  <c r="Q90" i="6"/>
  <c r="S82" i="6"/>
  <c r="T82" i="6"/>
  <c r="Q82" i="6"/>
  <c r="R82" i="6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74" i="6"/>
  <c r="A66" i="6"/>
  <c r="A58" i="6"/>
  <c r="A50" i="6"/>
  <c r="A42" i="6"/>
  <c r="A34" i="6"/>
  <c r="A26" i="6"/>
  <c r="A18" i="6"/>
  <c r="A10" i="6"/>
  <c r="A2" i="6"/>
  <c r="V74" i="6"/>
  <c r="U74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D12" i="3"/>
  <c r="D11" i="3"/>
  <c r="D10" i="3"/>
  <c r="D9" i="3"/>
  <c r="D8" i="3"/>
  <c r="D7" i="3"/>
  <c r="D6" i="3"/>
  <c r="D5" i="3"/>
  <c r="D4" i="3"/>
  <c r="D3" i="3"/>
  <c r="T2" i="1" l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Q8" i="1" s="1"/>
  <c r="A13" i="1"/>
  <c r="Q14" i="1" s="1"/>
  <c r="A11" i="1"/>
  <c r="A9" i="1"/>
  <c r="A5" i="1"/>
  <c r="A3" i="1"/>
  <c r="B12" i="3"/>
  <c r="F12" i="3" s="1"/>
  <c r="Q16" i="1" l="1"/>
  <c r="Q20" i="1"/>
  <c r="Q22" i="1"/>
  <c r="N4" i="1"/>
  <c r="E18" i="1"/>
  <c r="G5" i="1"/>
  <c r="O19" i="1"/>
  <c r="R10" i="1"/>
  <c r="I22" i="1"/>
  <c r="C6" i="1"/>
  <c r="O6" i="1"/>
  <c r="K18" i="1"/>
  <c r="D8" i="1"/>
  <c r="Q13" i="1"/>
  <c r="S12" i="1"/>
  <c r="H14" i="1"/>
  <c r="U6" i="1"/>
  <c r="G17" i="1"/>
  <c r="U11" i="1"/>
  <c r="G12" i="1"/>
  <c r="M17" i="1"/>
  <c r="M20" i="1"/>
  <c r="U4" i="1"/>
  <c r="D4" i="1"/>
  <c r="T3" i="1"/>
  <c r="I11" i="1"/>
  <c r="N12" i="1"/>
  <c r="O14" i="1"/>
  <c r="T17" i="1"/>
  <c r="R6" i="1"/>
  <c r="S8" i="1"/>
  <c r="I4" i="1"/>
  <c r="Q5" i="1"/>
  <c r="M7" i="1"/>
  <c r="E13" i="1"/>
  <c r="U14" i="1"/>
  <c r="S7" i="1"/>
  <c r="G9" i="1"/>
  <c r="O9" i="1"/>
  <c r="T9" i="1"/>
  <c r="E10" i="1"/>
  <c r="M10" i="1"/>
  <c r="C11" i="1"/>
  <c r="C14" i="1"/>
  <c r="K15" i="1"/>
  <c r="S15" i="1"/>
  <c r="D16" i="1"/>
  <c r="I16" i="1"/>
  <c r="S18" i="1"/>
  <c r="T10" i="1"/>
  <c r="P10" i="1"/>
  <c r="L10" i="1"/>
  <c r="F10" i="1"/>
  <c r="B10" i="1"/>
  <c r="T16" i="1"/>
  <c r="P16" i="1"/>
  <c r="J16" i="1"/>
  <c r="F16" i="1"/>
  <c r="B16" i="1"/>
  <c r="S4" i="1"/>
  <c r="T12" i="1"/>
  <c r="P12" i="1"/>
  <c r="L12" i="1"/>
  <c r="F12" i="1"/>
  <c r="B12" i="1"/>
  <c r="R18" i="1"/>
  <c r="U18" i="1"/>
  <c r="T18" i="1"/>
  <c r="N18" i="1"/>
  <c r="J18" i="1"/>
  <c r="F18" i="1"/>
  <c r="B18" i="1"/>
  <c r="E4" i="1"/>
  <c r="I3" i="1"/>
  <c r="M3" i="1"/>
  <c r="Q3" i="1"/>
  <c r="U3" i="1"/>
  <c r="J4" i="1"/>
  <c r="O4" i="1"/>
  <c r="M5" i="1"/>
  <c r="S5" i="1"/>
  <c r="F6" i="1"/>
  <c r="K6" i="1"/>
  <c r="Q6" i="1"/>
  <c r="I7" i="1"/>
  <c r="O7" i="1"/>
  <c r="T7" i="1"/>
  <c r="E8" i="1"/>
  <c r="M8" i="1"/>
  <c r="R8" i="1"/>
  <c r="C9" i="1"/>
  <c r="K9" i="1"/>
  <c r="U9" i="1"/>
  <c r="G10" i="1"/>
  <c r="N10" i="1"/>
  <c r="S10" i="1"/>
  <c r="E11" i="1"/>
  <c r="Q11" i="1"/>
  <c r="C12" i="1"/>
  <c r="H12" i="1"/>
  <c r="O12" i="1"/>
  <c r="U12" i="1"/>
  <c r="K13" i="1"/>
  <c r="S13" i="1"/>
  <c r="D14" i="1"/>
  <c r="I14" i="1"/>
  <c r="G15" i="1"/>
  <c r="M15" i="1"/>
  <c r="T15" i="1"/>
  <c r="E16" i="1"/>
  <c r="K16" i="1"/>
  <c r="R16" i="1"/>
  <c r="C17" i="1"/>
  <c r="I17" i="1"/>
  <c r="U17" i="1"/>
  <c r="G18" i="1"/>
  <c r="L18" i="1"/>
  <c r="C19" i="1"/>
  <c r="U19" i="1"/>
  <c r="O21" i="1"/>
  <c r="M22" i="1"/>
  <c r="K21" i="1"/>
  <c r="T4" i="1"/>
  <c r="P4" i="1"/>
  <c r="L4" i="1"/>
  <c r="H4" i="1"/>
  <c r="T14" i="1"/>
  <c r="P14" i="1"/>
  <c r="J14" i="1"/>
  <c r="F14" i="1"/>
  <c r="B14" i="1"/>
  <c r="P20" i="1"/>
  <c r="L20" i="1"/>
  <c r="H20" i="1"/>
  <c r="D20" i="1"/>
  <c r="T19" i="1"/>
  <c r="U20" i="1"/>
  <c r="O20" i="1"/>
  <c r="K20" i="1"/>
  <c r="G20" i="1"/>
  <c r="C20" i="1"/>
  <c r="Q19" i="1"/>
  <c r="M19" i="1"/>
  <c r="I19" i="1"/>
  <c r="E19" i="1"/>
  <c r="T20" i="1"/>
  <c r="N20" i="1"/>
  <c r="J20" i="1"/>
  <c r="F20" i="1"/>
  <c r="B20" i="1"/>
  <c r="F4" i="1"/>
  <c r="K4" i="1"/>
  <c r="Q4" i="1"/>
  <c r="I5" i="1"/>
  <c r="O5" i="1"/>
  <c r="T5" i="1"/>
  <c r="G6" i="1"/>
  <c r="M6" i="1"/>
  <c r="C7" i="1"/>
  <c r="K7" i="1"/>
  <c r="U7" i="1"/>
  <c r="I8" i="1"/>
  <c r="N8" i="1"/>
  <c r="E9" i="1"/>
  <c r="Q9" i="1"/>
  <c r="C10" i="1"/>
  <c r="J10" i="1"/>
  <c r="O10" i="1"/>
  <c r="U10" i="1"/>
  <c r="M11" i="1"/>
  <c r="S11" i="1"/>
  <c r="D12" i="1"/>
  <c r="I12" i="1"/>
  <c r="Q12" i="1"/>
  <c r="G13" i="1"/>
  <c r="O13" i="1"/>
  <c r="T13" i="1"/>
  <c r="E14" i="1"/>
  <c r="K14" i="1"/>
  <c r="R14" i="1"/>
  <c r="C15" i="1"/>
  <c r="I15" i="1"/>
  <c r="U15" i="1"/>
  <c r="G16" i="1"/>
  <c r="L16" i="1"/>
  <c r="S16" i="1"/>
  <c r="E17" i="1"/>
  <c r="O17" i="1"/>
  <c r="C18" i="1"/>
  <c r="H18" i="1"/>
  <c r="M18" i="1"/>
  <c r="G19" i="1"/>
  <c r="E20" i="1"/>
  <c r="C21" i="1"/>
  <c r="S21" i="1"/>
  <c r="J6" i="1"/>
  <c r="K8" i="1"/>
  <c r="T6" i="1"/>
  <c r="P6" i="1"/>
  <c r="L6" i="1"/>
  <c r="H6" i="1"/>
  <c r="B6" i="1"/>
  <c r="T8" i="1"/>
  <c r="P8" i="1"/>
  <c r="L8" i="1"/>
  <c r="H8" i="1"/>
  <c r="B8" i="1"/>
  <c r="P22" i="1"/>
  <c r="L22" i="1"/>
  <c r="H22" i="1"/>
  <c r="D22" i="1"/>
  <c r="R21" i="1"/>
  <c r="N21" i="1"/>
  <c r="J21" i="1"/>
  <c r="F21" i="1"/>
  <c r="B21" i="1"/>
  <c r="S22" i="1"/>
  <c r="O22" i="1"/>
  <c r="K22" i="1"/>
  <c r="G22" i="1"/>
  <c r="C22" i="1"/>
  <c r="Q21" i="1"/>
  <c r="M21" i="1"/>
  <c r="I21" i="1"/>
  <c r="E21" i="1"/>
  <c r="R22" i="1"/>
  <c r="N22" i="1"/>
  <c r="J22" i="1"/>
  <c r="F22" i="1"/>
  <c r="B22" i="1"/>
  <c r="P21" i="1"/>
  <c r="L21" i="1"/>
  <c r="H21" i="1"/>
  <c r="D21" i="1"/>
  <c r="E3" i="1"/>
  <c r="G3" i="1"/>
  <c r="K3" i="1"/>
  <c r="O3" i="1"/>
  <c r="S3" i="1"/>
  <c r="G4" i="1"/>
  <c r="M4" i="1"/>
  <c r="R4" i="1"/>
  <c r="C5" i="1"/>
  <c r="K5" i="1"/>
  <c r="U5" i="1"/>
  <c r="I6" i="1"/>
  <c r="N6" i="1"/>
  <c r="S6" i="1"/>
  <c r="E7" i="1"/>
  <c r="Q7" i="1"/>
  <c r="C8" i="1"/>
  <c r="J8" i="1"/>
  <c r="O8" i="1"/>
  <c r="U8" i="1"/>
  <c r="M9" i="1"/>
  <c r="S9" i="1"/>
  <c r="D10" i="1"/>
  <c r="K10" i="1"/>
  <c r="Q10" i="1"/>
  <c r="G11" i="1"/>
  <c r="O11" i="1"/>
  <c r="T11" i="1"/>
  <c r="E12" i="1"/>
  <c r="M12" i="1"/>
  <c r="R12" i="1"/>
  <c r="C13" i="1"/>
  <c r="I13" i="1"/>
  <c r="U13" i="1"/>
  <c r="G14" i="1"/>
  <c r="N14" i="1"/>
  <c r="S14" i="1"/>
  <c r="E15" i="1"/>
  <c r="Q15" i="1"/>
  <c r="C16" i="1"/>
  <c r="H16" i="1"/>
  <c r="M16" i="1"/>
  <c r="U16" i="1"/>
  <c r="K17" i="1"/>
  <c r="S17" i="1"/>
  <c r="D18" i="1"/>
  <c r="I18" i="1"/>
  <c r="O18" i="1"/>
  <c r="K19" i="1"/>
  <c r="I20" i="1"/>
  <c r="G21" i="1"/>
  <c r="E22" i="1"/>
  <c r="B11" i="3"/>
  <c r="F11" i="3" s="1"/>
  <c r="H13" i="1"/>
  <c r="L9" i="1"/>
  <c r="B7" i="1"/>
  <c r="F3" i="1"/>
  <c r="B7" i="3"/>
  <c r="F7" i="3" s="1"/>
  <c r="N7" i="1"/>
  <c r="F15" i="1"/>
  <c r="N19" i="1"/>
  <c r="R15" i="1"/>
  <c r="D19" i="1"/>
  <c r="R5" i="1"/>
  <c r="L19" i="1"/>
  <c r="R13" i="1"/>
  <c r="D15" i="1"/>
  <c r="N5" i="1"/>
  <c r="H15" i="1"/>
  <c r="N9" i="1"/>
  <c r="H3" i="1"/>
  <c r="B9" i="1"/>
  <c r="J9" i="1"/>
  <c r="H11" i="1"/>
  <c r="B2" i="3"/>
  <c r="F2" i="3" s="1"/>
  <c r="J7" i="1"/>
  <c r="F11" i="1"/>
  <c r="N13" i="1"/>
  <c r="L15" i="1"/>
  <c r="J5" i="1"/>
  <c r="D11" i="1"/>
  <c r="J17" i="1"/>
  <c r="P11" i="1"/>
  <c r="D7" i="1"/>
  <c r="F5" i="1"/>
  <c r="B19" i="1"/>
  <c r="R3" i="1"/>
  <c r="L11" i="1"/>
  <c r="J13" i="1"/>
  <c r="P3" i="1"/>
  <c r="B17" i="1"/>
  <c r="P19" i="1"/>
  <c r="R17" i="1"/>
  <c r="H7" i="1"/>
  <c r="F9" i="1"/>
  <c r="N17" i="1"/>
  <c r="P15" i="1"/>
  <c r="P13" i="1"/>
  <c r="L17" i="1"/>
  <c r="D13" i="1"/>
  <c r="L5" i="1"/>
  <c r="J15" i="1"/>
  <c r="N11" i="1"/>
  <c r="H19" i="1"/>
  <c r="R9" i="1"/>
  <c r="B15" i="1"/>
  <c r="N3" i="1"/>
  <c r="B11" i="1"/>
  <c r="J3" i="1"/>
  <c r="F19" i="1"/>
  <c r="R7" i="1"/>
  <c r="D3" i="1"/>
  <c r="B5" i="1"/>
  <c r="F17" i="1"/>
  <c r="P7" i="1"/>
  <c r="F13" i="1"/>
  <c r="L7" i="1"/>
  <c r="P5" i="1"/>
  <c r="D17" i="1"/>
  <c r="J19" i="1"/>
  <c r="R11" i="1"/>
  <c r="H5" i="1"/>
  <c r="D9" i="1"/>
  <c r="P9" i="1"/>
  <c r="H17" i="1"/>
  <c r="L3" i="1"/>
  <c r="B13" i="1"/>
  <c r="B4" i="3"/>
  <c r="F4" i="3" s="1"/>
  <c r="B10" i="3" l="1"/>
  <c r="F10" i="3" s="1"/>
  <c r="B3" i="3"/>
  <c r="F3" i="3" s="1"/>
  <c r="B9" i="3"/>
  <c r="F9" i="3" s="1"/>
  <c r="Z13" i="1" s="1"/>
  <c r="AA13" i="1" s="1"/>
  <c r="B8" i="3"/>
  <c r="F8" i="3" s="1"/>
  <c r="B6" i="3"/>
  <c r="F6" i="3" s="1"/>
  <c r="B5" i="3"/>
  <c r="F5" i="3" s="1"/>
  <c r="Z14" i="1" l="1"/>
  <c r="AA14" i="1" s="1"/>
  <c r="Z10" i="1"/>
  <c r="AA10" i="1" s="1"/>
  <c r="Z9" i="1"/>
  <c r="AA9" i="1" s="1"/>
  <c r="Z11" i="1"/>
  <c r="AA11" i="1" s="1"/>
  <c r="Z12" i="1"/>
  <c r="AA12" i="1" s="1"/>
  <c r="Z8" i="1"/>
  <c r="AA8" i="1" s="1"/>
  <c r="Z5" i="1"/>
  <c r="AA5" i="1" s="1"/>
  <c r="Z7" i="1"/>
  <c r="AA7" i="1" s="1"/>
  <c r="Z6" i="1"/>
  <c r="AA6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<sst xmlns="http://schemas.openxmlformats.org/spreadsheetml/2006/main" count="661" uniqueCount="146">
  <si>
    <t>Csapatok</t>
  </si>
  <si>
    <t>Csapatok.2</t>
  </si>
  <si>
    <t>Csapat.1 pontok</t>
  </si>
  <si>
    <t>Csapat.2 pontok</t>
  </si>
  <si>
    <t>Csapat.1 szettek</t>
  </si>
  <si>
    <t>Csapat.2 szettek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</si>
  <si>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</si>
  <si>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</si>
  <si>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</si>
  <si>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</si>
  <si>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</si>
  <si>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</si>
  <si>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</si>
  <si>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</si>
  <si>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</si>
  <si>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</si>
  <si>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</si>
  <si>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</si>
  <si>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</si>
  <si>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</si>
  <si>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</si>
  <si>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</si>
  <si>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</si>
  <si>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</si>
  <si>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</si>
  <si>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</si>
  <si>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</si>
  <si>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</si>
  <si>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CITY SQUASH CLUB SE</t>
  </si>
  <si>
    <t>BUDAÖRSI LABDA EGYLET I.</t>
  </si>
  <si>
    <t>SQUASHBEREK</t>
  </si>
  <si>
    <t>CSÉ-START TEAM I.</t>
  </si>
  <si>
    <t>ANICO KÉSZHÁZAK EGRI SQUASH SE</t>
  </si>
  <si>
    <t>MAFC EVOPRO</t>
  </si>
  <si>
    <t>BODROGI BAU-SZEGED SQUASH SE I.</t>
  </si>
  <si>
    <t>CITY SQUASH CLUB SE|BUDAÖRSI LABDA EGYLET I.</t>
  </si>
  <si>
    <t>BUDAÖRSI LABDA EGYLET I.|CITY SQUASH CLUB SE</t>
  </si>
  <si>
    <t>CITY SQUASH CLUB SE|SQUASHBEREK</t>
  </si>
  <si>
    <t>SQUASHBEREK|CITY SQUASH CLUB SE</t>
  </si>
  <si>
    <t>CITY SQUASH CLUB SE|BODROGI BAU-SZEGED SQUASH SE I.</t>
  </si>
  <si>
    <t>BODROGI BAU-SZEGED SQUASH SE I.|CITY SQUASH CLUB SE</t>
  </si>
  <si>
    <t>CITY SQUASH CLUB SE|CSÉ-START TEAM I.</t>
  </si>
  <si>
    <t>CSÉ-START TEAM I.|CITY SQUASH CLUB SE</t>
  </si>
  <si>
    <t>CITY SQUASH CLUB SE|ANICO KÉSZHÁZAK EGRI SQUASH SE</t>
  </si>
  <si>
    <t>ANICO KÉSZHÁZAK EGRI SQUASH SE|CITY SQUASH CLUB SE</t>
  </si>
  <si>
    <t>CITY SQUASH CLUB SE|MAFC EVOPRO</t>
  </si>
  <si>
    <t>MAFC EVOPRO|CITY SQUASH CLUB SE</t>
  </si>
  <si>
    <t>BUDAÖRSI LABDA EGYLET I.|SQUASHBEREK</t>
  </si>
  <si>
    <t>SQUASHBEREK|BUDAÖRSI LABDA EGYLET I.</t>
  </si>
  <si>
    <t>BUDAÖRSI LABDA EGYLET I.|BODROGI BAU-SZEGED SQUASH SE I.</t>
  </si>
  <si>
    <t>BODROGI BAU-SZEGED SQUASH SE I.|BUDAÖRSI LABDA EGYLET I.</t>
  </si>
  <si>
    <t>BUDAÖRSI LABDA EGYLET I.|CSÉ-START TEAM I.</t>
  </si>
  <si>
    <t>CSÉ-START TEAM I.|BUDAÖRSI LABDA EGYLET I.</t>
  </si>
  <si>
    <t>BUDAÖRSI LABDA EGYLET I.|ANICO KÉSZHÁZAK EGRI SQUASH SE</t>
  </si>
  <si>
    <t>ANICO KÉSZHÁZAK EGRI SQUASH SE|BUDAÖRSI LABDA EGYLET I.</t>
  </si>
  <si>
    <t>BUDAÖRSI LABDA EGYLET I.|MAFC EVOPRO</t>
  </si>
  <si>
    <t>MAFC EVOPRO|BUDAÖRSI LABDA EGYLET I.</t>
  </si>
  <si>
    <t>SQUASHBEREK|BODROGI BAU-SZEGED SQUASH SE I.</t>
  </si>
  <si>
    <t>BODROGI BAU-SZEGED SQUASH SE I.|SQUASHBEREK</t>
  </si>
  <si>
    <t>SQUASHBEREK|CSÉ-START TEAM I.</t>
  </si>
  <si>
    <t>CSÉ-START TEAM I.|SQUASHBEREK</t>
  </si>
  <si>
    <t>SQUASHBEREK|ANICO KÉSZHÁZAK EGRI SQUASH SE</t>
  </si>
  <si>
    <t>ANICO KÉSZHÁZAK EGRI SQUASH SE|SQUASHBEREK</t>
  </si>
  <si>
    <t>SQUASHBEREK|MAFC EVOPRO</t>
  </si>
  <si>
    <t>MAFC EVOPRO|SQUASHBEREK</t>
  </si>
  <si>
    <t>BODROGI BAU-SZEGED SQUASH SE I.|CSÉ-START TEAM I.</t>
  </si>
  <si>
    <t>CSÉ-START TEAM I.|BODROGI BAU-SZEGED SQUASH SE I.</t>
  </si>
  <si>
    <t>BODROGI BAU-SZEGED SQUASH SE I.|ANICO KÉSZHÁZAK EGRI SQUASH SE</t>
  </si>
  <si>
    <t>ANICO KÉSZHÁZAK EGRI SQUASH SE|BODROGI BAU-SZEGED SQUASH SE I.</t>
  </si>
  <si>
    <t>BODROGI BAU-SZEGED SQUASH SE I.|MAFC EVOPRO</t>
  </si>
  <si>
    <t>MAFC EVOPRO|BODROGI BAU-SZEGED SQUASH SE I.</t>
  </si>
  <si>
    <t>CSÉ-START TEAM I.|ANICO KÉSZHÁZAK EGRI SQUASH SE</t>
  </si>
  <si>
    <t>ANICO KÉSZHÁZAK EGRI SQUASH SE|CSÉ-START TEAM I.</t>
  </si>
  <si>
    <t>CSÉ-START TEAM I.|MAFC EVOPRO</t>
  </si>
  <si>
    <t>MAFC EVOPRO|CSÉ-START TEAM I.</t>
  </si>
  <si>
    <t>ANICO KÉSZHÁZAK EGRI SQUASH SE|MAFC EVOPRO</t>
  </si>
  <si>
    <t>MAFC EVOPRO|ANICO KÉSZHÁZAK EGRI SQUASH SE</t>
  </si>
  <si>
    <t>Kohlrusz Balázs</t>
  </si>
  <si>
    <t>Somlai Kristóf</t>
  </si>
  <si>
    <t>Sárkány László</t>
  </si>
  <si>
    <t>Szécsi Dávid</t>
  </si>
  <si>
    <t>Komlódi Regő</t>
  </si>
  <si>
    <t>Füredi Péter</t>
  </si>
  <si>
    <t>Jeszenszki Zoltán</t>
  </si>
  <si>
    <t>Kozma András</t>
  </si>
  <si>
    <t>Németh Nándor</t>
  </si>
  <si>
    <t>Gulyás Bence</t>
  </si>
  <si>
    <t>Vida Benjámin</t>
  </si>
  <si>
    <t>Szebeni Péter</t>
  </si>
  <si>
    <t>Juhász Áron</t>
  </si>
  <si>
    <t>Kamocsai Bendegúz</t>
  </si>
  <si>
    <t>Kiss-Máté Csenge</t>
  </si>
  <si>
    <t>Lengyel Szilárd</t>
  </si>
  <si>
    <t>Gémes Gergely</t>
  </si>
  <si>
    <t>Legény Ádám</t>
  </si>
  <si>
    <t>Tomor András</t>
  </si>
  <si>
    <t>Tóth Miklós</t>
  </si>
  <si>
    <t>Kárai Botond</t>
  </si>
  <si>
    <t>Püski Lénárd</t>
  </si>
  <si>
    <t>Czakó Vince</t>
  </si>
  <si>
    <t>Hurme Zakariás</t>
  </si>
  <si>
    <t>Zséger Ádám</t>
  </si>
  <si>
    <t>Bíró Balázs</t>
  </si>
  <si>
    <t>Szilvássy Levente</t>
  </si>
  <si>
    <t>Farkas Balázs</t>
  </si>
  <si>
    <t>Kirner Richárd</t>
  </si>
  <si>
    <t>Bary Gábor</t>
  </si>
  <si>
    <t>Sebestyén Dániel</t>
  </si>
  <si>
    <t>Szabolcsi Márk</t>
  </si>
  <si>
    <t>Tóth Tomas</t>
  </si>
  <si>
    <t>Tozucin Lucas</t>
  </si>
  <si>
    <t>Burcsi Péter</t>
  </si>
  <si>
    <t>Valló Zoltán</t>
  </si>
  <si>
    <t>Szabolcsy Márk</t>
  </si>
  <si>
    <t>Lóczy Attila</t>
  </si>
  <si>
    <t>Somla Kristóf</t>
  </si>
  <si>
    <t>Toth Tomas</t>
  </si>
  <si>
    <t>PERMETEZŐ KACSÁK - TOP CHALLENGE II.</t>
  </si>
  <si>
    <t>CITY SQUASH CLUB SE|PERMETEZŐ KACSÁK - TOP CHALLENGE II.</t>
  </si>
  <si>
    <t>PERMETEZŐ KACSÁK - TOP CHALLENGE II.|CITY SQUASH CLUB SE</t>
  </si>
  <si>
    <t>BUDAÖRSI LABDA EGYLET I.|PERMETEZŐ KACSÁK - TOP CHALLENGE II.</t>
  </si>
  <si>
    <t>PERMETEZŐ KACSÁK - TOP CHALLENGE II.|BUDAÖRSI LABDA EGYLET I.</t>
  </si>
  <si>
    <t>SQUASHBEREK|PERMETEZŐ KACSÁK - TOP CHALLENGE II.</t>
  </si>
  <si>
    <t>PERMETEZŐ KACSÁK - TOP CHALLENGE II.|SQUASHBEREK</t>
  </si>
  <si>
    <t>BODROGI BAU-SZEGED SQUASH SE I.|PERMETEZŐ KACSÁK - TOP CHALLENGE II.</t>
  </si>
  <si>
    <t>PERMETEZŐ KACSÁK - TOP CHALLENGE II.|BODROGI BAU-SZEGED SQUASH SE I.</t>
  </si>
  <si>
    <t>CSÉ-START TEAM I.|PERMETEZŐ KACSÁK - TOP CHALLENGE II.</t>
  </si>
  <si>
    <t>PERMETEZŐ KACSÁK - TOP CHALLENGE II.|CSÉ-START TEAM I.</t>
  </si>
  <si>
    <t>ANICO KÉSZHÁZAK EGRI SQUASH SE|PERMETEZŐ KACSÁK - TOP CHALLENGE II.</t>
  </si>
  <si>
    <t>PERMETEZŐ KACSÁK - TOP CHALLENGE II.|ANICO KÉSZHÁZAK EGRI SQUASH SE</t>
  </si>
  <si>
    <t>MAFC EVOPRO|PERMETEZŐ KACSÁK - TOP CHALLENGE II.</t>
  </si>
  <si>
    <t>PERMETEZŐ KACSÁK - TOP CHALLENGE II.|MAFC EVOPRO</t>
  </si>
  <si>
    <t>1</t>
  </si>
  <si>
    <t>Lukás Tuzinci</t>
  </si>
  <si>
    <t>Lukas Tuzinci</t>
  </si>
  <si>
    <t>Kovács Balázs</t>
  </si>
  <si>
    <t>Biró Balázs</t>
  </si>
  <si>
    <t>Komlódi Regó</t>
  </si>
  <si>
    <t>Jeszenkszky Zoltán</t>
  </si>
  <si>
    <t>Kirner Richard</t>
  </si>
  <si>
    <t>Cséffalvay Dániel</t>
  </si>
  <si>
    <t>Jeszenszky Zoltán</t>
  </si>
  <si>
    <t>?</t>
  </si>
  <si>
    <t>Tomas Toth</t>
  </si>
  <si>
    <t xml:space="preserve">Lukáš Tužinči               </t>
  </si>
  <si>
    <t>James Hyatt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</si>
</sst>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1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60" xfId="0" applyFont="1" applyBorder="1"/>
    <xf numFmtId="0" fontId="5" fillId="0" borderId="0" xfId="0" applyFont="1"/>
    <xf numFmtId="0" fontId="5" fillId="0" borderId="50" xfId="0" applyFont="1" applyBorder="1"/>
    <xf numFmtId="0" fontId="5" fillId="0" borderId="51" xfId="0" applyFont="1" applyBorder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5" fillId="0" borderId="60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5" fillId="0" borderId="51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45" xfId="0" applyFont="1" applyBorder="1" applyAlignment="1">
      <alignment horizontal="right"/>
    </xf>
    <xf numFmtId="0" fontId="5" fillId="0" borderId="48" xfId="0" applyFont="1" applyBorder="1" applyAlignment="1">
      <alignment horizontal="right"/>
    </xf>
    <xf numFmtId="0" fontId="7" fillId="0" borderId="0" xfId="0" applyFont="1"/>
    <xf numFmtId="0" fontId="7" fillId="0" borderId="1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65" xfId="0" applyBorder="1" applyAlignment="1">
      <alignment horizontal="center"/>
    </xf>
    <xf numFmtId="0" fontId="3" fillId="0" borderId="66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2" borderId="0" xfId="0" applyFill="1" applyBorder="1"/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</cellXfs>
  <cellStyles count="1">
    <cellStyle name="Normál" xfId="0" builtinId="0"/>
  </cellStyles>
  <dxfs count="1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29" tableType="queryTable" totalsRowShown="0">
  <autoFilter ref="A1:M29" xr:uid="{892CAFA8-37B9-4F67-BEE0-3D69562A6EDD}">
    <filterColumn colId="4">
      <customFilters>
        <customFilter operator="notEqual" val=" "/>
      </customFilters>
    </filterColumn>
  </autoFilter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/>
    <tableColumn id="5" xr3:uid="{76305D33-FCE2-4799-BE18-A315E710CC8E}" uniqueName="5" name="Csapatok.2" queryTableFieldId="5" dataDxfId="14"/>
    <tableColumn id="20" xr3:uid="{52CA6774-1F3B-49AD-B58A-D7F9A6262BBA}" uniqueName="20" name="1" queryTableFieldId="22" dataDxfId="13"/>
    <tableColumn id="9" xr3:uid="{A5006C4A-E6B4-4E9C-89B7-4176EE79D4EA}" uniqueName="9" name="Csapatok eredmény" queryTableFieldId="33" dataDxfId="12"/>
    <tableColumn id="8" xr3:uid="{1F2A76CB-52C8-40C7-BAAE-76A59CCEB18B}" uniqueName="8" name="Csapatok.2 eredmény" queryTableFieldId="32" dataDxfId="11"/>
    <tableColumn id="10" xr3:uid="{D78493F2-87F3-46B7-BE9C-C6808AD94BA8}" uniqueName="10" name="Csapat.1 szettek" queryTableFieldId="10" dataDxfId="10"/>
    <tableColumn id="11" xr3:uid="{89958C1C-12DE-41FA-B6FA-4A940C81EE28}" uniqueName="11" name="Csapat.2 szettek" queryTableFieldId="11" dataDxfId="9"/>
    <tableColumn id="12" xr3:uid="{25F87C09-8234-4883-993B-E614F5DF1B89}" uniqueName="12" name="Csapat.1 pontok" queryTableFieldId="12" dataDxfId="8"/>
    <tableColumn id="13" xr3:uid="{F8DCC56D-1AA1-46D2-A9BC-E5CF869D137E}" uniqueName="13" name="Csapat.2 pontok" queryTableFieldId="13" dataDxfId="7"/>
    <tableColumn id="6" xr3:uid="{C0E3C251-E34A-462C-B45D-4C1C2431BB83}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F12" totalsRowShown="0">
  <autoFilter ref="A1:F12" xr:uid="{32AFCE3A-7916-41AC-AAB0-71EDD2247BD9}"/>
  <tableColumns count="6">
    <tableColumn id="2" xr3:uid="{A3E0D0AE-EEDB-4873-88B9-9D3D762FB5C9}" name="Csapatok"/>
    <tableColumn id="1" xr3:uid="{BBD85CC9-69C7-4D68-B92D-966707ED0706}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xr3:uid="{362024BA-3A5F-406C-AE4F-D1EF43EBEBBD}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xr3:uid="{76A8D19A-CAF3-417E-AA4D-288481DFFB2C}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xr3:uid="{FFF526E2-8673-4F42-A921-A63278D59FB5}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xr3:uid="{20095312-EA2C-4D03-9119-33CC8755D9A8}" name="index" dataDxfId="0">
      <calculatedColumnFormula>VALUE(Csapatok[[#This Row],[Pontok]]&amp;Csapatok[[#This Row],[Nyert Mérkőzés]]&amp;Csapatok[[#This Row],[Nyert szettek]]&amp;Csapatok[[#This Row],[Szerzett pont]])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sheetPr codeName="Munka1"/>
  <dimension ref="A1:AA33"/>
  <sheetViews>
    <sheetView showGridLines="0" tabSelected="1" workbookViewId="0">
      <selection activeCell="A2" sqref="A2"/>
    </sheetView>
  </sheetViews>
  <sheetFormatPr defaultRowHeight="14.4" x14ac:dyDescent="0.3"/>
  <cols>
    <col min="1" max="1" width="14.44140625" customWidth="1"/>
    <col min="2" max="17" width="6.88671875" customWidth="1"/>
    <col min="18" max="21" width="6.88671875" hidden="1" customWidth="1"/>
    <col min="22" max="23" width="0" hidden="1" customWidth="1"/>
    <col min="26" max="26" width="34.109375" customWidth="1"/>
  </cols>
  <sheetData>
    <row r="1" spans="1:27" ht="15" thickBot="1" x14ac:dyDescent="0.35"/>
    <row r="2" spans="1:27" ht="32.25" customHeight="1" x14ac:dyDescent="0.3">
      <c r="A2" s="35"/>
      <c r="B2" s="91" t="str">
        <f>IF(cs_1="","",cs_1)</f>
        <v>CITY SQUASH CLUB SE</v>
      </c>
      <c r="C2" s="92"/>
      <c r="D2" s="89" t="str">
        <f>IF(cs_2="","",cs_2)</f>
        <v>BUDAÖRSI LABDA EGYLET I.</v>
      </c>
      <c r="E2" s="93"/>
      <c r="F2" s="89" t="str">
        <f>IF(cs_3="","",cs_3)</f>
        <v>SQUASHBEREK</v>
      </c>
      <c r="G2" s="93"/>
      <c r="H2" s="89" t="str">
        <f>IF(cs_4="","",cs_4)</f>
        <v>BODROGI BAU-SZEGED SQUASH SE I.</v>
      </c>
      <c r="I2" s="93"/>
      <c r="J2" s="89" t="str">
        <f>IF(cs_5="","",cs_5)</f>
        <v>CSÉ-START TEAM I.</v>
      </c>
      <c r="K2" s="93"/>
      <c r="L2" s="89" t="str">
        <f>IF(cs_6="","",cs_6)</f>
        <v>ANICO KÉSZHÁZAK EGRI SQUASH SE</v>
      </c>
      <c r="M2" s="93"/>
      <c r="N2" s="89" t="str">
        <f>IF(cs_7="","",cs_7)</f>
        <v>MAFC EVOPRO</v>
      </c>
      <c r="O2" s="94"/>
      <c r="P2" s="91" t="str">
        <f>IF(cs_8="","",cs_8)</f>
        <v>PERMETEZŐ KACSÁK - TOP CHALLENGE II.</v>
      </c>
      <c r="Q2" s="95"/>
      <c r="R2" s="96" t="str">
        <f>IF(cs_9="","",cs_9)</f>
        <v/>
      </c>
      <c r="S2" s="93"/>
      <c r="T2" s="89" t="str">
        <f>IF(cs_10="","",cs_10)</f>
        <v/>
      </c>
      <c r="U2" s="90"/>
    </row>
    <row r="3" spans="1:27" ht="17.25" customHeight="1" x14ac:dyDescent="0.3">
      <c r="A3" s="86" t="str">
        <f>IF(cs_1="","",cs_1)</f>
        <v>CITY SQUASH CLUB SE</v>
      </c>
      <c r="B3" s="14"/>
      <c r="C3" s="15"/>
      <c r="D3" s="3" t="str">
        <f>IFERROR(IFERROR(
IF(VLOOKUP($A3&amp;"|"&amp;D$2,'Mérkőzések | eredmények'!$A:$K,6,0)="","",VLOOKUP($A3&amp;"|"&amp;D$2,'Mérkőzések | eredmények'!$A:$K,6,0)),
IF(VLOOKUP($A3&amp;"|"&amp;D$2,'Mérkőzések | eredmények'!$B:$K,5,0)="","",VLOOKUP($A3&amp;"|"&amp;D$2,'Mérkőzések | eredmények'!$B:$K,5,0))),"")</f>
        <v/>
      </c>
      <c r="E3" s="4" t="str">
        <f>IFERROR(IFERROR(
IF(VLOOKUP($A3&amp;"|"&amp;D$2,'Mérkőzések | eredmények'!$A:$K,7,0)="","",VLOOKUP($A3&amp;"|"&amp;D$2,'Mérkőzések | eredmények'!$A:$K,7,0)),
IF(VLOOKUP($A3&amp;"|"&amp;D$2,'Mérkőzések | eredmények'!$B:$K,6,0)="","",VLOOKUP($A3&amp;"|"&amp;D$2,'Mérkőzések | eredmények'!$B:$K,6,0))),"")</f>
        <v/>
      </c>
      <c r="F3" s="18" t="str">
        <f>IFERROR(IFERROR(
IF(VLOOKUP($A3&amp;"|"&amp;F$2,'Mérkőzések | eredmények'!$A:$K,6,0)="","",VLOOKUP($A3&amp;"|"&amp;F$2,'Mérkőzések | eredmények'!$A:$K,6,0)),
IF(VLOOKUP($A3&amp;"|"&amp;F$2,'Mérkőzések | eredmények'!$B:$K,5,0)="","",VLOOKUP($A3&amp;"|"&amp;F$2,'Mérkőzések | eredmények'!$B:$K,5,0))),"")</f>
        <v/>
      </c>
      <c r="G3" s="19" t="str">
        <f>IFERROR(IFERROR(
IF(VLOOKUP($A3&amp;"|"&amp;F$2,'Mérkőzések | eredmények'!$A:$K,7,0)="","",VLOOKUP($A3&amp;"|"&amp;F$2,'Mérkőzések | eredmények'!$A:$K,7,0)),
IF(VLOOKUP($A3&amp;"|"&amp;F$2,'Mérkőzések | eredmények'!$B:$K,6,0)="","",VLOOKUP($A3&amp;"|"&amp;F$2,'Mérkőzések | eredmények'!$B:$K,6,0))),"")</f>
        <v/>
      </c>
      <c r="H3" s="3">
        <f>IFERROR(IFERROR(
IF(VLOOKUP($A3&amp;"|"&amp;H$2,'Mérkőzések | eredmények'!$A:$K,6,0)="","",VLOOKUP($A3&amp;"|"&amp;H$2,'Mérkőzések | eredmények'!$A:$K,6,0)),
IF(VLOOKUP($A3&amp;"|"&amp;H$2,'Mérkőzések | eredmények'!$B:$K,5,0)="","",VLOOKUP($A3&amp;"|"&amp;H$2,'Mérkőzések | eredmények'!$B:$K,5,0))),"")</f>
        <v>4</v>
      </c>
      <c r="I3" s="4">
        <f>IFERROR(IFERROR(
IF(VLOOKUP($A3&amp;"|"&amp;H$2,'Mérkőzések | eredmények'!$A:$K,7,0)="","",VLOOKUP($A3&amp;"|"&amp;H$2,'Mérkőzések | eredmények'!$A:$K,7,0)),
IF(VLOOKUP($A3&amp;"|"&amp;H$2,'Mérkőzések | eredmények'!$B:$K,6,0)="","",VLOOKUP($A3&amp;"|"&amp;H$2,'Mérkőzések | eredmények'!$B:$K,6,0))),"")</f>
        <v>0</v>
      </c>
      <c r="J3" s="18">
        <f>IFERROR(IFERROR(
IF(VLOOKUP($A3&amp;"|"&amp;J$2,'Mérkőzések | eredmények'!$A:$K,6,0)="","",VLOOKUP($A3&amp;"|"&amp;J$2,'Mérkőzések | eredmények'!$A:$K,6,0)),
IF(VLOOKUP($A3&amp;"|"&amp;J$2,'Mérkőzések | eredmények'!$B:$K,5,0)="","",VLOOKUP($A3&amp;"|"&amp;J$2,'Mérkőzések | eredmények'!$B:$K,5,0))),"")</f>
        <v>4</v>
      </c>
      <c r="K3" s="19">
        <f>IFERROR(IFERROR(
IF(VLOOKUP($A3&amp;"|"&amp;J$2,'Mérkőzések | eredmények'!$A:$K,7,0)="","",VLOOKUP($A3&amp;"|"&amp;J$2,'Mérkőzések | eredmények'!$A:$K,7,0)),
IF(VLOOKUP($A3&amp;"|"&amp;J$2,'Mérkőzések | eredmények'!$B:$K,6,0)="","",VLOOKUP($A3&amp;"|"&amp;J$2,'Mérkőzések | eredmények'!$B:$K,6,0))),"")</f>
        <v>0</v>
      </c>
      <c r="L3" s="3">
        <f>IFERROR(IFERROR(
IF(VLOOKUP($A3&amp;"|"&amp;L$2,'Mérkőzések | eredmények'!$A:$K,6,0)="","",VLOOKUP($A3&amp;"|"&amp;L$2,'Mérkőzések | eredmények'!$A:$K,6,0)),
IF(VLOOKUP($A3&amp;"|"&amp;L$2,'Mérkőzések | eredmények'!$B:$K,5,0)="","",VLOOKUP($A3&amp;"|"&amp;L$2,'Mérkőzések | eredmények'!$B:$K,5,0))),"")</f>
        <v>4</v>
      </c>
      <c r="M3" s="4">
        <f>IFERROR(IFERROR(
IF(VLOOKUP($A3&amp;"|"&amp;L$2,'Mérkőzések | eredmények'!$A:$K,7,0)="","",VLOOKUP($A3&amp;"|"&amp;L$2,'Mérkőzések | eredmények'!$A:$K,7,0)),
IF(VLOOKUP($A3&amp;"|"&amp;L$2,'Mérkőzések | eredmények'!$B:$K,6,0)="","",VLOOKUP($A3&amp;"|"&amp;L$2,'Mérkőzések | eredmények'!$B:$K,6,0))),"")</f>
        <v>0</v>
      </c>
      <c r="N3" s="18">
        <f>IFERROR(IFERROR(
IF(VLOOKUP($A3&amp;"|"&amp;N$2,'Mérkőzések | eredmények'!$A:$K,6,0)="","",VLOOKUP($A3&amp;"|"&amp;N$2,'Mérkőzések | eredmények'!$A:$K,6,0)),
IF(VLOOKUP($A3&amp;"|"&amp;N$2,'Mérkőzések | eredmények'!$B:$K,5,0)="","",VLOOKUP($A3&amp;"|"&amp;N$2,'Mérkőzések | eredmények'!$B:$K,5,0))),"")</f>
        <v>4</v>
      </c>
      <c r="O3" s="19">
        <f>IFERROR(IFERROR(
IF(VLOOKUP($A3&amp;"|"&amp;N$2,'Mérkőzések | eredmények'!$A:$K,7,0)="","",VLOOKUP($A3&amp;"|"&amp;N$2,'Mérkőzések | eredmények'!$A:$K,7,0)),
IF(VLOOKUP($A3&amp;"|"&amp;N$2,'Mérkőzések | eredmények'!$B:$K,6,0)="","",VLOOKUP($A3&amp;"|"&amp;N$2,'Mérkőzések | eredmények'!$B:$K,6,0))),"")</f>
        <v>0</v>
      </c>
      <c r="P3" s="3">
        <f>IFERROR(IFERROR(
IF(VLOOKUP($A3&amp;"|"&amp;P$2,'Mérkőzések | eredmények'!$A:$K,6,0)="","",VLOOKUP($A3&amp;"|"&amp;P$2,'Mérkőzések | eredmények'!$A:$K,6,0)),
IF(VLOOKUP($A3&amp;"|"&amp;P$2,'Mérkőzések | eredmények'!$B:$K,5,0)="","",VLOOKUP($A3&amp;"|"&amp;P$2,'Mérkőzések | eredmények'!$B:$K,5,0))),"")</f>
        <v>4</v>
      </c>
      <c r="Q3" s="5">
        <f>IFERROR(IFERROR(
IF(VLOOKUP($A3&amp;"|"&amp;P$2,'Mérkőzések | eredmények'!$A:$K,7,0)="","",VLOOKUP($A3&amp;"|"&amp;P$2,'Mérkőzések | eredmények'!$A:$K,7,0)),
IF(VLOOKUP($A3&amp;"|"&amp;P$2,'Mérkőzések | eredmények'!$B:$K,6,0)="","",VLOOKUP($A3&amp;"|"&amp;P$2,'Mérkőzések | eredmények'!$B:$K,6,0))),"")</f>
        <v>0</v>
      </c>
      <c r="R3" s="77" t="str">
        <f>IFERROR(IFERROR(
IF(VLOOKUP($A3&amp;"|"&amp;R$2,'Mérkőzések | eredmények'!$A:$K,6,0)="","",VLOOKUP($A3&amp;"|"&amp;R$2,'Mérkőzések | eredmények'!$A:$K,6,0)),
IF(VLOOKUP($A3&amp;"|"&amp;R$2,'Mérkőzések | eredmények'!$B:$K,5,0)="","",VLOOKUP($A3&amp;"|"&amp;R$2,'Mérkőzések | eredmények'!$B:$K,5,0))),"")</f>
        <v/>
      </c>
      <c r="S3" s="19" t="str">
        <f>IFERROR(IFERROR(
IF(VLOOKUP($A3&amp;"|"&amp;R$2,'Mérkőzések | eredmények'!$A:$K,7,0)="","",VLOOKUP($A3&amp;"|"&amp;R$2,'Mérkőzések | eredmények'!$A:$K,7,0)),
IF(VLOOKUP($A3&amp;"|"&amp;R$2,'Mérkőzések | eredmények'!$B:$K,6,0)="","",VLOOKUP($A3&amp;"|"&amp;R$2,'Mérkőzések | eredmények'!$B:$K,6,0))),"")</f>
        <v/>
      </c>
      <c r="T3" s="3" t="str">
        <f>IFERROR(IFERROR(
IF(VLOOKUP($A3&amp;"|"&amp;T$2,'Mérkőzések | eredmények'!$A:$K,6,0)="","",VLOOKUP($A3&amp;"|"&amp;T$2,'Mérkőzések | eredmények'!$A:$K,6,0)),
IF(VLOOKUP($A3&amp;"|"&amp;T$2,'Mérkőzések | eredmények'!$B:$K,5,0)="","",VLOOKUP($A3&amp;"|"&amp;T$2,'Mérkőzések | eredmények'!$B:$K,5,0))),"")</f>
        <v/>
      </c>
      <c r="U3" s="5" t="str">
        <f>IFERROR(IFERROR(
IF(VLOOKUP($A3&amp;"|"&amp;T$2,'Mérkőzések | eredmények'!$A:$K,7,0)="","",VLOOKUP($A3&amp;"|"&amp;T$2,'Mérkőzések | eredmények'!$A:$K,7,0)),
IF(VLOOKUP($A3&amp;"|"&amp;T$2,'Mérkőzések | eredmények'!$B:$K,6,0)="","",VLOOKUP($A3&amp;"|"&amp;T$2,'Mérkőzések | eredmények'!$B:$K,6,0))),"")</f>
        <v/>
      </c>
    </row>
    <row r="4" spans="1:27" ht="17.25" customHeight="1" x14ac:dyDescent="0.3">
      <c r="A4" s="83"/>
      <c r="B4" s="12"/>
      <c r="C4" s="16"/>
      <c r="D4" s="20" t="str">
        <f>IFERROR(IFERROR(
IF(VLOOKUP($A3&amp;"|"&amp;D$2,'Mérkőzések | eredmények'!$A:$K,8,0)="","",VLOOKUP($A3&amp;"|"&amp;D$2,'Mérkőzések | eredmények'!$A:$K,8,0)),
IF(VLOOKUP($A3&amp;"|"&amp;D$2,'Mérkőzések | eredmények'!$B:$K,7,0)="","",VLOOKUP($A3&amp;"|"&amp;D$2,'Mérkőzések | eredmények'!$B:$K,7,0))),"")</f>
        <v/>
      </c>
      <c r="E4" s="21" t="str">
        <f>IFERROR(IFERROR(
IF(VLOOKUP($A3&amp;"|"&amp;D$2,'Mérkőzések | eredmények'!$A:$K,9,0)="","",VLOOKUP($A3&amp;"|"&amp;D$2,'Mérkőzések | eredmények'!$A:$K,9,0)),
IF(VLOOKUP($A3&amp;"|"&amp;D$2,'Mérkőzések | eredmények'!$B:$K,8,0)="","",VLOOKUP($A3&amp;"|"&amp;D$2,'Mérkőzések | eredmények'!$B:$K,8,0))),"")</f>
        <v/>
      </c>
      <c r="F4" s="22" t="str">
        <f>IFERROR(IFERROR(
IF(VLOOKUP($A3&amp;"|"&amp;F$2,'Mérkőzések | eredmények'!$A:$K,8,0)="","",VLOOKUP($A3&amp;"|"&amp;F$2,'Mérkőzések | eredmények'!$A:$K,8,0)),
IF(VLOOKUP($A3&amp;"|"&amp;F$2,'Mérkőzések | eredmények'!$B:$K,7,0)="","",VLOOKUP($A3&amp;"|"&amp;F$2,'Mérkőzések | eredmények'!$B:$K,7,0))),"")</f>
        <v/>
      </c>
      <c r="G4" s="23" t="str">
        <f>IFERROR(IFERROR(
IF(VLOOKUP($A3&amp;"|"&amp;F$2,'Mérkőzések | eredmények'!$A:$K,9,0)="","",VLOOKUP($A3&amp;"|"&amp;F$2,'Mérkőzések | eredmények'!$A:$K,9,0)),
IF(VLOOKUP($A3&amp;"|"&amp;F$2,'Mérkőzések | eredmények'!$B:$K,8,0)="","",VLOOKUP($A3&amp;"|"&amp;F$2,'Mérkőzések | eredmények'!$B:$K,8,0))),"")</f>
        <v/>
      </c>
      <c r="H4" s="20">
        <f>IFERROR(IFERROR(
IF(VLOOKUP($A3&amp;"|"&amp;H$2,'Mérkőzések | eredmények'!$A:$K,8,0)="","",VLOOKUP($A3&amp;"|"&amp;H$2,'Mérkőzések | eredmények'!$A:$K,8,0)),
IF(VLOOKUP($A3&amp;"|"&amp;H$2,'Mérkőzések | eredmények'!$B:$K,7,0)="","",VLOOKUP($A3&amp;"|"&amp;H$2,'Mérkőzések | eredmények'!$B:$K,7,0))),"")</f>
        <v>12</v>
      </c>
      <c r="I4" s="21">
        <f>IFERROR(IFERROR(
IF(VLOOKUP($A3&amp;"|"&amp;H$2,'Mérkőzések | eredmények'!$A:$K,9,0)="","",VLOOKUP($A3&amp;"|"&amp;H$2,'Mérkőzések | eredmények'!$A:$K,9,0)),
IF(VLOOKUP($A3&amp;"|"&amp;H$2,'Mérkőzések | eredmények'!$B:$K,8,0)="","",VLOOKUP($A3&amp;"|"&amp;H$2,'Mérkőzések | eredmények'!$B:$K,8,0))),"")</f>
        <v>2</v>
      </c>
      <c r="J4" s="20">
        <f>IFERROR(IFERROR(
IF(VLOOKUP($A3&amp;"|"&amp;J$2,'Mérkőzések | eredmények'!$A:$K,8,0)="","",VLOOKUP($A3&amp;"|"&amp;J$2,'Mérkőzések | eredmények'!$A:$K,8,0)),
IF(VLOOKUP($A3&amp;"|"&amp;J$2,'Mérkőzések | eredmények'!$B:$K,7,0)="","",VLOOKUP($A3&amp;"|"&amp;J$2,'Mérkőzések | eredmények'!$B:$K,7,0))),"")</f>
        <v>12</v>
      </c>
      <c r="K4" s="21">
        <f>IFERROR(IFERROR(
IF(VLOOKUP($A3&amp;"|"&amp;J$2,'Mérkőzések | eredmények'!$A:$K,9,0)="","",VLOOKUP($A3&amp;"|"&amp;J$2,'Mérkőzések | eredmények'!$A:$K,9,0)),
IF(VLOOKUP($A3&amp;"|"&amp;J$2,'Mérkőzések | eredmények'!$B:$K,8,0)="","",VLOOKUP($A3&amp;"|"&amp;J$2,'Mérkőzések | eredmények'!$B:$K,8,0))),"")</f>
        <v>1</v>
      </c>
      <c r="L4" s="20">
        <f>IFERROR(IFERROR(
IF(VLOOKUP($A3&amp;"|"&amp;L$2,'Mérkőzések | eredmények'!$A:$K,8,0)="","",VLOOKUP($A3&amp;"|"&amp;L$2,'Mérkőzések | eredmények'!$A:$K,8,0)),
IF(VLOOKUP($A3&amp;"|"&amp;L$2,'Mérkőzések | eredmények'!$B:$K,7,0)="","",VLOOKUP($A3&amp;"|"&amp;L$2,'Mérkőzések | eredmények'!$B:$K,7,0))),"")</f>
        <v>12</v>
      </c>
      <c r="M4" s="21">
        <f>IFERROR(IFERROR(
IF(VLOOKUP($A3&amp;"|"&amp;L$2,'Mérkőzések | eredmények'!$A:$K,9,0)="","",VLOOKUP($A3&amp;"|"&amp;L$2,'Mérkőzések | eredmények'!$A:$K,9,0)),
IF(VLOOKUP($A3&amp;"|"&amp;L$2,'Mérkőzések | eredmények'!$B:$K,8,0)="","",VLOOKUP($A3&amp;"|"&amp;L$2,'Mérkőzések | eredmények'!$B:$K,8,0))),"")</f>
        <v>0</v>
      </c>
      <c r="N4" s="22">
        <f>IFERROR(IFERROR(
IF(VLOOKUP($A3&amp;"|"&amp;N$2,'Mérkőzések | eredmények'!$A:$K,8,0)="","",VLOOKUP($A3&amp;"|"&amp;N$2,'Mérkőzések | eredmények'!$A:$K,8,0)),
IF(VLOOKUP($A3&amp;"|"&amp;N$2,'Mérkőzések | eredmények'!$B:$K,7,0)="","",VLOOKUP($A3&amp;"|"&amp;N$2,'Mérkőzések | eredmények'!$B:$K,7,0))),"")</f>
        <v>12</v>
      </c>
      <c r="O4" s="23">
        <f>IFERROR(IFERROR(
IF(VLOOKUP($A3&amp;"|"&amp;N$2,'Mérkőzések | eredmények'!$A:$K,9,0)="","",VLOOKUP($A3&amp;"|"&amp;N$2,'Mérkőzések | eredmények'!$A:$K,9,0)),
IF(VLOOKUP($A3&amp;"|"&amp;N$2,'Mérkőzések | eredmények'!$B:$K,8,0)="","",VLOOKUP($A3&amp;"|"&amp;N$2,'Mérkőzések | eredmények'!$B:$K,8,0))),"")</f>
        <v>0</v>
      </c>
      <c r="P4" s="22">
        <f>IFERROR(IFERROR(
IF(VLOOKUP($A3&amp;"|"&amp;P$2,'Mérkőzések | eredmények'!$A:$K,8,0)="","",VLOOKUP($A3&amp;"|"&amp;P$2,'Mérkőzések | eredmények'!$A:$K,8,0)),
IF(VLOOKUP($A3&amp;"|"&amp;P$2,'Mérkőzések | eredmények'!$B:$K,7,0)="","",VLOOKUP($A3&amp;"|"&amp;P$2,'Mérkőzések | eredmények'!$B:$K,7,0))),"")</f>
        <v>12</v>
      </c>
      <c r="Q4" s="25">
        <f>IFERROR(IFERROR(
IF(VLOOKUP($A3&amp;"|"&amp;P$2,'Mérkőzések | eredmények'!$A:$K,9,0)="","",VLOOKUP($A3&amp;"|"&amp;P$2,'Mérkőzések | eredmények'!$A:$K,9,0)),
IF(VLOOKUP($A3&amp;"|"&amp;P$2,'Mérkőzések | eredmények'!$B:$K,8,0)="","",VLOOKUP($A3&amp;"|"&amp;P$2,'Mérkőzések | eredmények'!$B:$K,8,0))),"")</f>
        <v>0</v>
      </c>
      <c r="R4" s="27" t="str">
        <f>IFERROR(IFERROR(
IF(VLOOKUP($A3&amp;"|"&amp;R$2,'Mérkőzések | eredmények'!$A:$K,8,0)="","",VLOOKUP($A3&amp;"|"&amp;R$2,'Mérkőzések | eredmények'!$A:$K,8,0)),
IF(VLOOKUP($A3&amp;"|"&amp;R$2,'Mérkőzések | eredmények'!$B:$K,7,0)="","",VLOOKUP($A3&amp;"|"&amp;R$2,'Mérkőzések | eredmények'!$B:$K,7,0))),"")</f>
        <v/>
      </c>
      <c r="S4" s="21" t="str">
        <f>IFERROR(IFERROR(
IF(VLOOKUP($A3&amp;"|"&amp;R$2,'Mérkőzések | eredmények'!$A:$K,9,0)="","",VLOOKUP($A3&amp;"|"&amp;R$2,'Mérkőzések | eredmények'!$A:$K,9,0)),
IF(VLOOKUP($A3&amp;"|"&amp;R$2,'Mérkőzések | eredmények'!$B:$K,8,0)="","",VLOOKUP($A3&amp;"|"&amp;R$2,'Mérkőzések | eredmények'!$B:$K,8,0))),"")</f>
        <v/>
      </c>
      <c r="T4" s="20" t="str">
        <f>IFERROR(IFERROR(
IF(VLOOKUP($A3&amp;"|"&amp;T$2,'Mérkőzések | eredmények'!$A:$K,8,0)="","",VLOOKUP($A3&amp;"|"&amp;T$2,'Mérkőzések | eredmények'!$A:$K,8,0)),
IF(VLOOKUP($A3&amp;"|"&amp;T$2,'Mérkőzések | eredmények'!$B:$K,7,0)="","",VLOOKUP($A3&amp;"|"&amp;T$2,'Mérkőzések | eredmények'!$B:$K,7,0))),"")</f>
        <v/>
      </c>
      <c r="U4" s="24" t="str">
        <f>IFERROR(IFERROR(
IF(VLOOKUP($A3&amp;"|"&amp;T$2,'Mérkőzések | eredmények'!$A:$K,9,0)="","",VLOOKUP($A3&amp;"|"&amp;T$2,'Mérkőzések | eredmények'!$A:$K,9,0)),
IF(VLOOKUP($A3&amp;"|"&amp;T$2,'Mérkőzések | eredmények'!$B:$K,8,0)="","",VLOOKUP($A3&amp;"|"&amp;T$2,'Mérkőzések | eredmények'!$B:$K,8,0))),"")</f>
        <v/>
      </c>
      <c r="Y4" t="s">
        <v>13</v>
      </c>
      <c r="Z4" s="17" t="s">
        <v>0</v>
      </c>
      <c r="AA4" t="s">
        <v>8</v>
      </c>
    </row>
    <row r="5" spans="1:27" ht="17.25" customHeight="1" x14ac:dyDescent="0.3">
      <c r="A5" s="82" t="str">
        <f>IF(cs_2="","",cs_2)</f>
        <v>BUDAÖRSI LABDA EGYLET I.</v>
      </c>
      <c r="B5" s="3" t="str">
        <f>IFERROR(IFERROR(
IF(VLOOKUP($A5&amp;"|"&amp;B$2,'Mérkőzések | eredmények'!$A:$K,6,0)="","",VLOOKUP($A5&amp;"|"&amp;B$2,'Mérkőzések | eredmények'!$A:$K,6,0)),
IF(VLOOKUP($A5&amp;"|"&amp;B$2,'Mérkőzések | eredmények'!$B:$K,5,0)="","",VLOOKUP($A5&amp;"|"&amp;B$2,'Mérkőzések | eredmények'!$B:$K,5,0))),"")</f>
        <v/>
      </c>
      <c r="C5" s="4" t="str">
        <f>IFERROR(IFERROR(
IF(VLOOKUP($A5&amp;"|"&amp;B$2,'Mérkőzések | eredmények'!$A:$K,7,0)="","",VLOOKUP($A5&amp;"|"&amp;B$2,'Mérkőzések | eredmények'!$A:$K,7,0)),
IF(VLOOKUP($A5&amp;"|"&amp;B$2,'Mérkőzések | eredmények'!$B:$K,6,0)="","",VLOOKUP($A5&amp;"|"&amp;B$2,'Mérkőzések | eredmények'!$B:$K,6,0))),"")</f>
        <v/>
      </c>
      <c r="D5" s="81"/>
      <c r="E5" s="81"/>
      <c r="F5" s="18">
        <f>IFERROR(IFERROR(
IF(VLOOKUP($A5&amp;"|"&amp;F$2,'Mérkőzések | eredmények'!$A:$K,6,0)="","",VLOOKUP($A5&amp;"|"&amp;F$2,'Mérkőzések | eredmények'!$A:$K,6,0)),
IF(VLOOKUP($A5&amp;"|"&amp;F$2,'Mérkőzések | eredmények'!$B:$K,5,0)="","",VLOOKUP($A5&amp;"|"&amp;F$2,'Mérkőzések | eredmények'!$B:$K,5,0))),"")</f>
        <v>0</v>
      </c>
      <c r="G5" s="19">
        <f>IFERROR(IFERROR(
IF(VLOOKUP($A5&amp;"|"&amp;F$2,'Mérkőzések | eredmények'!$A:$K,7,0)="","",VLOOKUP($A5&amp;"|"&amp;F$2,'Mérkőzések | eredmények'!$A:$K,7,0)),
IF(VLOOKUP($A5&amp;"|"&amp;F$2,'Mérkőzések | eredmények'!$B:$K,6,0)="","",VLOOKUP($A5&amp;"|"&amp;F$2,'Mérkőzések | eredmények'!$B:$K,6,0))),"")</f>
        <v>4</v>
      </c>
      <c r="H5" s="3" t="str">
        <f>IFERROR(IFERROR(
IF(VLOOKUP($A5&amp;"|"&amp;H$2,'Mérkőzések | eredmények'!$A:$K,6,0)="","",VLOOKUP($A5&amp;"|"&amp;H$2,'Mérkőzések | eredmények'!$A:$K,6,0)),
IF(VLOOKUP($A5&amp;"|"&amp;H$2,'Mérkőzések | eredmények'!$B:$K,5,0)="","",VLOOKUP($A5&amp;"|"&amp;H$2,'Mérkőzések | eredmények'!$B:$K,5,0))),"")</f>
        <v/>
      </c>
      <c r="I5" s="4" t="str">
        <f>IFERROR(IFERROR(
IF(VLOOKUP($A5&amp;"|"&amp;H$2,'Mérkőzések | eredmények'!$A:$K,7,0)="","",VLOOKUP($A5&amp;"|"&amp;H$2,'Mérkőzések | eredmények'!$A:$K,7,0)),
IF(VLOOKUP($A5&amp;"|"&amp;H$2,'Mérkőzések | eredmények'!$B:$K,6,0)="","",VLOOKUP($A5&amp;"|"&amp;H$2,'Mérkőzések | eredmények'!$B:$K,6,0))),"")</f>
        <v/>
      </c>
      <c r="J5" s="18">
        <f>IFERROR(IFERROR(
IF(VLOOKUP($A5&amp;"|"&amp;J$2,'Mérkőzések | eredmények'!$A:$K,6,0)="","",VLOOKUP($A5&amp;"|"&amp;J$2,'Mérkőzések | eredmények'!$A:$K,6,0)),
IF(VLOOKUP($A5&amp;"|"&amp;J$2,'Mérkőzések | eredmények'!$B:$K,5,0)="","",VLOOKUP($A5&amp;"|"&amp;J$2,'Mérkőzések | eredmények'!$B:$K,5,0))),"")</f>
        <v>4</v>
      </c>
      <c r="K5" s="19">
        <f>IFERROR(IFERROR(
IF(VLOOKUP($A5&amp;"|"&amp;J$2,'Mérkőzések | eredmények'!$A:$K,7,0)="","",VLOOKUP($A5&amp;"|"&amp;J$2,'Mérkőzések | eredmények'!$A:$K,7,0)),
IF(VLOOKUP($A5&amp;"|"&amp;J$2,'Mérkőzések | eredmények'!$B:$K,6,0)="","",VLOOKUP($A5&amp;"|"&amp;J$2,'Mérkőzések | eredmények'!$B:$K,6,0))),"")</f>
        <v>0</v>
      </c>
      <c r="L5" s="3">
        <f>IFERROR(IFERROR(
IF(VLOOKUP($A5&amp;"|"&amp;L$2,'Mérkőzések | eredmények'!$A:$K,6,0)="","",VLOOKUP($A5&amp;"|"&amp;L$2,'Mérkőzések | eredmények'!$A:$K,6,0)),
IF(VLOOKUP($A5&amp;"|"&amp;L$2,'Mérkőzések | eredmények'!$B:$K,5,0)="","",VLOOKUP($A5&amp;"|"&amp;L$2,'Mérkőzések | eredmények'!$B:$K,5,0))),"")</f>
        <v>4</v>
      </c>
      <c r="M5" s="4">
        <f>IFERROR(IFERROR(
IF(VLOOKUP($A5&amp;"|"&amp;L$2,'Mérkőzések | eredmények'!$A:$K,7,0)="","",VLOOKUP($A5&amp;"|"&amp;L$2,'Mérkőzések | eredmények'!$A:$K,7,0)),
IF(VLOOKUP($A5&amp;"|"&amp;L$2,'Mérkőzések | eredmények'!$B:$K,6,0)="","",VLOOKUP($A5&amp;"|"&amp;L$2,'Mérkőzések | eredmények'!$B:$K,6,0))),"")</f>
        <v>0</v>
      </c>
      <c r="N5" s="18">
        <f>IFERROR(IFERROR(
IF(VLOOKUP($A5&amp;"|"&amp;N$2,'Mérkőzések | eredmények'!$A:$K,6,0)="","",VLOOKUP($A5&amp;"|"&amp;N$2,'Mérkőzések | eredmények'!$A:$K,6,0)),
IF(VLOOKUP($A5&amp;"|"&amp;N$2,'Mérkőzések | eredmények'!$B:$K,5,0)="","",VLOOKUP($A5&amp;"|"&amp;N$2,'Mérkőzések | eredmények'!$B:$K,5,0))),"")</f>
        <v>4</v>
      </c>
      <c r="O5" s="19">
        <f>IFERROR(IFERROR(
IF(VLOOKUP($A5&amp;"|"&amp;N$2,'Mérkőzések | eredmények'!$A:$K,7,0)="","",VLOOKUP($A5&amp;"|"&amp;N$2,'Mérkőzések | eredmények'!$A:$K,7,0)),
IF(VLOOKUP($A5&amp;"|"&amp;N$2,'Mérkőzések | eredmények'!$B:$K,6,0)="","",VLOOKUP($A5&amp;"|"&amp;N$2,'Mérkőzések | eredmények'!$B:$K,6,0))),"")</f>
        <v>0</v>
      </c>
      <c r="P5" s="3">
        <f>IFERROR(IFERROR(
IF(VLOOKUP($A5&amp;"|"&amp;P$2,'Mérkőzések | eredmények'!$A:$K,6,0)="","",VLOOKUP($A5&amp;"|"&amp;P$2,'Mérkőzések | eredmények'!$A:$K,6,0)),
IF(VLOOKUP($A5&amp;"|"&amp;P$2,'Mérkőzések | eredmények'!$B:$K,5,0)="","",VLOOKUP($A5&amp;"|"&amp;P$2,'Mérkőzések | eredmények'!$B:$K,5,0))),"")</f>
        <v>4</v>
      </c>
      <c r="Q5" s="5">
        <f>IFERROR(IFERROR(
IF(VLOOKUP($A5&amp;"|"&amp;P$2,'Mérkőzések | eredmények'!$A:$K,7,0)="","",VLOOKUP($A5&amp;"|"&amp;P$2,'Mérkőzések | eredmények'!$A:$K,7,0)),
IF(VLOOKUP($A5&amp;"|"&amp;P$2,'Mérkőzések | eredmények'!$B:$K,6,0)="","",VLOOKUP($A5&amp;"|"&amp;P$2,'Mérkőzések | eredmények'!$B:$K,6,0))),"")</f>
        <v>0</v>
      </c>
      <c r="R5" s="77" t="str">
        <f>IFERROR(IFERROR(
IF(VLOOKUP($A5&amp;"|"&amp;R$2,'Mérkőzések | eredmények'!$A:$K,6,0)="","",VLOOKUP($A5&amp;"|"&amp;R$2,'Mérkőzések | eredmények'!$A:$K,6,0)),
IF(VLOOKUP($A5&amp;"|"&amp;R$2,'Mérkőzések | eredmények'!$B:$K,5,0)="","",VLOOKUP($A5&amp;"|"&amp;R$2,'Mérkőzések | eredmények'!$B:$K,5,0))),"")</f>
        <v/>
      </c>
      <c r="S5" s="19" t="str">
        <f>IFERROR(IFERROR(
IF(VLOOKUP($A5&amp;"|"&amp;R$2,'Mérkőzések | eredmények'!$A:$K,7,0)="","",VLOOKUP($A5&amp;"|"&amp;R$2,'Mérkőzések | eredmények'!$A:$K,7,0)),
IF(VLOOKUP($A5&amp;"|"&amp;R$2,'Mérkőzések | eredmények'!$B:$K,6,0)="","",VLOOKUP($A5&amp;"|"&amp;R$2,'Mérkőzések | eredmények'!$B:$K,6,0))),"")</f>
        <v/>
      </c>
      <c r="T5" s="3" t="str">
        <f>IFERROR(IFERROR(
IF(VLOOKUP($A5&amp;"|"&amp;T$2,'Mérkőzések | eredmények'!$A:$K,6,0)="","",VLOOKUP($A5&amp;"|"&amp;T$2,'Mérkőzések | eredmények'!$A:$K,6,0)),
IF(VLOOKUP($A5&amp;"|"&amp;T$2,'Mérkőzések | eredmények'!$B:$K,5,0)="","",VLOOKUP($A5&amp;"|"&amp;T$2,'Mérkőzések | eredmények'!$B:$K,5,0))),"")</f>
        <v/>
      </c>
      <c r="U5" s="5" t="str">
        <f>IFERROR(IFERROR(
IF(VLOOKUP($A5&amp;"|"&amp;T$2,'Mérkőzések | eredmények'!$A:$K,7,0)="","",VLOOKUP($A5&amp;"|"&amp;T$2,'Mérkőzések | eredmények'!$A:$K,7,0)),
IF(VLOOKUP($A5&amp;"|"&amp;T$2,'Mérkőzések | eredmények'!$B:$K,6,0)="","",VLOOKUP($A5&amp;"|"&amp;T$2,'Mérkőzések | eredmények'!$B:$K,6,0))),"")</f>
        <v/>
      </c>
      <c r="Y5" s="17">
        <f>IF(cs_1&lt;&gt;"",1,"")</f>
        <v>1</v>
      </c>
      <c r="Z5" t="str">
        <f>IF(Y5="","",_xlfn.XLOOKUP(LARGE('Csapatok'!F:F,1),'Csapatok'!F:F,'Csapatok'!A:A))</f>
        <v>CITY SQUASH CLUB SE</v>
      </c>
      <c r="AA5" s="17">
        <f>IF(Y5="","",_xlfn.XLOOKUP(Z5,'Csapatok'!A:A,'Csapatok'!B:B))</f>
        <v>15</v>
      </c>
    </row>
    <row r="6" spans="1:27" ht="17.25" customHeight="1" x14ac:dyDescent="0.3">
      <c r="A6" s="87"/>
      <c r="B6" s="22" t="str">
        <f>IFERROR(IFERROR(
IF(VLOOKUP($A5&amp;"|"&amp;B$2,'Mérkőzések | eredmények'!$A:$K,8,0)="","",VLOOKUP($A5&amp;"|"&amp;B$2,'Mérkőzések | eredmények'!$A:$K,8,0)),
IF(VLOOKUP($A5&amp;"|"&amp;B$2,'Mérkőzések | eredmények'!$B:$K,7,0)="","",VLOOKUP($A5&amp;"|"&amp;B$2,'Mérkőzések | eredmények'!$B:$K,7,0))),"")</f>
        <v/>
      </c>
      <c r="C6" s="21" t="str">
        <f>IFERROR(IFERROR(
IF(VLOOKUP($A5&amp;"|"&amp;B$2,'Mérkőzések | eredmények'!$A:$K,9,0)="","",VLOOKUP($A5&amp;"|"&amp;B$2,'Mérkőzések | eredmények'!$A:$K,9,0)),
IF(VLOOKUP($A5&amp;"|"&amp;B$2,'Mérkőzések | eredmények'!$B:$K,8,0)="","",VLOOKUP($A5&amp;"|"&amp;B$2,'Mérkőzések | eredmények'!$B:$K,8,0))),"")</f>
        <v/>
      </c>
      <c r="D6" s="81"/>
      <c r="E6" s="81"/>
      <c r="F6" s="22">
        <f>IFERROR(IFERROR(
IF(VLOOKUP($A5&amp;"|"&amp;F$2,'Mérkőzések | eredmények'!$A:$K,8,0)="","",VLOOKUP($A5&amp;"|"&amp;F$2,'Mérkőzések | eredmények'!$A:$K,8,0)),
IF(VLOOKUP($A5&amp;"|"&amp;F$2,'Mérkőzések | eredmények'!$B:$K,7,0)="","",VLOOKUP($A5&amp;"|"&amp;F$2,'Mérkőzések | eredmények'!$B:$K,7,0))),"")</f>
        <v>0</v>
      </c>
      <c r="G6" s="23">
        <f>IFERROR(IFERROR(
IF(VLOOKUP($A5&amp;"|"&amp;F$2,'Mérkőzések | eredmények'!$A:$K,9,0)="","",VLOOKUP($A5&amp;"|"&amp;F$2,'Mérkőzések | eredmények'!$A:$K,9,0)),
IF(VLOOKUP($A5&amp;"|"&amp;F$2,'Mérkőzések | eredmények'!$B:$K,8,0)="","",VLOOKUP($A5&amp;"|"&amp;F$2,'Mérkőzések | eredmények'!$B:$K,8,0))),"")</f>
        <v>12</v>
      </c>
      <c r="H6" s="20" t="str">
        <f>IFERROR(IFERROR(
IF(VLOOKUP($A5&amp;"|"&amp;H$2,'Mérkőzések | eredmények'!$A:$K,8,0)="","",VLOOKUP($A5&amp;"|"&amp;H$2,'Mérkőzések | eredmények'!$A:$K,8,0)),
IF(VLOOKUP($A5&amp;"|"&amp;H$2,'Mérkőzések | eredmények'!$B:$K,7,0)="","",VLOOKUP($A5&amp;"|"&amp;H$2,'Mérkőzések | eredmények'!$B:$K,7,0))),"")</f>
        <v/>
      </c>
      <c r="I6" s="21" t="str">
        <f>IFERROR(IFERROR(
IF(VLOOKUP($A5&amp;"|"&amp;H$2,'Mérkőzések | eredmények'!$A:$K,9,0)="","",VLOOKUP($A5&amp;"|"&amp;H$2,'Mérkőzések | eredmények'!$A:$K,9,0)),
IF(VLOOKUP($A5&amp;"|"&amp;H$2,'Mérkőzések | eredmények'!$B:$K,8,0)="","",VLOOKUP($A5&amp;"|"&amp;H$2,'Mérkőzések | eredmények'!$B:$K,8,0))),"")</f>
        <v/>
      </c>
      <c r="J6" s="20">
        <f>IFERROR(IFERROR(
IF(VLOOKUP($A5&amp;"|"&amp;J$2,'Mérkőzések | eredmények'!$A:$K,8,0)="","",VLOOKUP($A5&amp;"|"&amp;J$2,'Mérkőzések | eredmények'!$A:$K,8,0)),
IF(VLOOKUP($A5&amp;"|"&amp;J$2,'Mérkőzések | eredmények'!$B:$K,7,0)="","",VLOOKUP($A5&amp;"|"&amp;J$2,'Mérkőzések | eredmények'!$B:$K,7,0))),"")</f>
        <v>11</v>
      </c>
      <c r="K6" s="21">
        <f>IFERROR(IFERROR(
IF(VLOOKUP($A5&amp;"|"&amp;J$2,'Mérkőzések | eredmények'!$A:$K,9,0)="","",VLOOKUP($A5&amp;"|"&amp;J$2,'Mérkőzések | eredmények'!$A:$K,9,0)),
IF(VLOOKUP($A5&amp;"|"&amp;J$2,'Mérkőzések | eredmények'!$B:$K,8,0)="","",VLOOKUP($A5&amp;"|"&amp;J$2,'Mérkőzések | eredmények'!$B:$K,8,0))),"")</f>
        <v>1</v>
      </c>
      <c r="L6" s="20">
        <f>IFERROR(IFERROR(
IF(VLOOKUP($A5&amp;"|"&amp;L$2,'Mérkőzések | eredmények'!$A:$K,8,0)="","",VLOOKUP($A5&amp;"|"&amp;L$2,'Mérkőzések | eredmények'!$A:$K,8,0)),
IF(VLOOKUP($A5&amp;"|"&amp;L$2,'Mérkőzések | eredmények'!$B:$K,7,0)="","",VLOOKUP($A5&amp;"|"&amp;L$2,'Mérkőzések | eredmények'!$B:$K,7,0))),"")</f>
        <v>12</v>
      </c>
      <c r="M6" s="21">
        <f>IFERROR(IFERROR(
IF(VLOOKUP($A5&amp;"|"&amp;L$2,'Mérkőzések | eredmények'!$A:$K,9,0)="","",VLOOKUP($A5&amp;"|"&amp;L$2,'Mérkőzések | eredmények'!$A:$K,9,0)),
IF(VLOOKUP($A5&amp;"|"&amp;L$2,'Mérkőzések | eredmények'!$B:$K,8,0)="","",VLOOKUP($A5&amp;"|"&amp;L$2,'Mérkőzések | eredmények'!$B:$K,8,0))),"")</f>
        <v>1</v>
      </c>
      <c r="N6" s="20">
        <f>IFERROR(IFERROR(
IF(VLOOKUP($A5&amp;"|"&amp;N$2,'Mérkőzések | eredmények'!$A:$K,8,0)="","",VLOOKUP($A5&amp;"|"&amp;N$2,'Mérkőzések | eredmények'!$A:$K,8,0)),
IF(VLOOKUP($A5&amp;"|"&amp;N$2,'Mérkőzések | eredmények'!$B:$K,7,0)="","",VLOOKUP($A5&amp;"|"&amp;N$2,'Mérkőzések | eredmények'!$B:$K,7,0))),"")</f>
        <v>12</v>
      </c>
      <c r="O6" s="21">
        <f>IFERROR(IFERROR(
IF(VLOOKUP($A5&amp;"|"&amp;N$2,'Mérkőzések | eredmények'!$A:$K,9,0)="","",VLOOKUP($A5&amp;"|"&amp;N$2,'Mérkőzések | eredmények'!$A:$K,9,0)),
IF(VLOOKUP($A5&amp;"|"&amp;N$2,'Mérkőzések | eredmények'!$B:$K,8,0)="","",VLOOKUP($A5&amp;"|"&amp;N$2,'Mérkőzések | eredmények'!$B:$K,8,0))),"")</f>
        <v>1</v>
      </c>
      <c r="P6" s="22">
        <f>IFERROR(IFERROR(
IF(VLOOKUP($A5&amp;"|"&amp;P$2,'Mérkőzések | eredmények'!$A:$K,8,0)="","",VLOOKUP($A5&amp;"|"&amp;P$2,'Mérkőzések | eredmények'!$A:$K,8,0)),
IF(VLOOKUP($A5&amp;"|"&amp;P$2,'Mérkőzések | eredmények'!$B:$K,7,0)="","",VLOOKUP($A5&amp;"|"&amp;P$2,'Mérkőzések | eredmények'!$B:$K,7,0))),"")</f>
        <v>12</v>
      </c>
      <c r="Q6" s="25">
        <f>IFERROR(IFERROR(
IF(VLOOKUP($A5&amp;"|"&amp;P$2,'Mérkőzések | eredmények'!$A:$K,9,0)="","",VLOOKUP($A5&amp;"|"&amp;P$2,'Mérkőzések | eredmények'!$A:$K,9,0)),
IF(VLOOKUP($A5&amp;"|"&amp;P$2,'Mérkőzések | eredmények'!$B:$K,8,0)="","",VLOOKUP($A5&amp;"|"&amp;P$2,'Mérkőzések | eredmények'!$B:$K,8,0))),"")</f>
        <v>2</v>
      </c>
      <c r="R6" s="27" t="str">
        <f>IFERROR(IFERROR(
IF(VLOOKUP($A5&amp;"|"&amp;R$2,'Mérkőzések | eredmények'!$A:$K,8,0)="","",VLOOKUP($A5&amp;"|"&amp;R$2,'Mérkőzések | eredmények'!$A:$K,8,0)),
IF(VLOOKUP($A5&amp;"|"&amp;R$2,'Mérkőzések | eredmények'!$B:$K,7,0)="","",VLOOKUP($A5&amp;"|"&amp;R$2,'Mérkőzések | eredmények'!$B:$K,7,0))),"")</f>
        <v/>
      </c>
      <c r="S6" s="21" t="str">
        <f>IFERROR(IFERROR(
IF(VLOOKUP($A5&amp;"|"&amp;R$2,'Mérkőzések | eredmények'!$A:$K,9,0)="","",VLOOKUP($A5&amp;"|"&amp;R$2,'Mérkőzések | eredmények'!$A:$K,9,0)),
IF(VLOOKUP($A5&amp;"|"&amp;R$2,'Mérkőzések | eredmények'!$B:$K,8,0)="","",VLOOKUP($A5&amp;"|"&amp;R$2,'Mérkőzések | eredmények'!$B:$K,8,0))),"")</f>
        <v/>
      </c>
      <c r="T6" s="20" t="str">
        <f>IFERROR(IFERROR(
IF(VLOOKUP($A5&amp;"|"&amp;T$2,'Mérkőzések | eredmények'!$A:$K,8,0)="","",VLOOKUP($A5&amp;"|"&amp;T$2,'Mérkőzések | eredmények'!$A:$K,8,0)),
IF(VLOOKUP($A5&amp;"|"&amp;T$2,'Mérkőzések | eredmények'!$B:$K,7,0)="","",VLOOKUP($A5&amp;"|"&amp;T$2,'Mérkőzések | eredmények'!$B:$K,7,0))),"")</f>
        <v/>
      </c>
      <c r="U6" s="24" t="str">
        <f>IFERROR(IFERROR(
IF(VLOOKUP($A5&amp;"|"&amp;T$2,'Mérkőzések | eredmények'!$A:$K,9,0)="","",VLOOKUP($A5&amp;"|"&amp;T$2,'Mérkőzések | eredmények'!$A:$K,9,0)),
IF(VLOOKUP($A5&amp;"|"&amp;T$2,'Mérkőzések | eredmények'!$B:$K,8,0)="","",VLOOKUP($A5&amp;"|"&amp;T$2,'Mérkőzések | eredmények'!$B:$K,8,0))),"")</f>
        <v/>
      </c>
      <c r="Y6" s="17">
        <f>IF(cs_2&lt;&gt;"",2,"")</f>
        <v>2</v>
      </c>
      <c r="Z6" t="str">
        <f>IF(Y6="","",_xlfn.XLOOKUP(LARGE('Csapatok'!F:F,2),'Csapatok'!F:F,'Csapatok'!A:A))</f>
        <v>SQUASHBEREK</v>
      </c>
      <c r="AA6" s="17">
        <f>IF(Y6="","",_xlfn.XLOOKUP(Z6,'Csapatok'!A:A,'Csapatok'!B:B))</f>
        <v>15</v>
      </c>
    </row>
    <row r="7" spans="1:27" ht="17.25" customHeight="1" x14ac:dyDescent="0.3">
      <c r="A7" s="86" t="str">
        <f>IF(cs_3="","",cs_3)</f>
        <v>SQUASHBEREK</v>
      </c>
      <c r="B7" s="3" t="str">
        <f>IFERROR(IFERROR(
IF(VLOOKUP($A7&amp;"|"&amp;B$2,'Mérkőzések | eredmények'!$A:$K,6,0)="","",VLOOKUP($A7&amp;"|"&amp;B$2,'Mérkőzések | eredmények'!$A:$K,6,0)),
IF(VLOOKUP($A7&amp;"|"&amp;B$2,'Mérkőzések | eredmények'!$B:$K,5,0)="","",VLOOKUP($A7&amp;"|"&amp;B$2,'Mérkőzések | eredmények'!$B:$K,5,0))),"")</f>
        <v/>
      </c>
      <c r="C7" s="4" t="str">
        <f>IFERROR(IFERROR(
IF(VLOOKUP($A7&amp;"|"&amp;B$2,'Mérkőzések | eredmények'!$A:$K,7,0)="","",VLOOKUP($A7&amp;"|"&amp;B$2,'Mérkőzések | eredmények'!$A:$K,7,0)),
IF(VLOOKUP($A7&amp;"|"&amp;B$2,'Mérkőzések | eredmények'!$B:$K,6,0)="","",VLOOKUP($A7&amp;"|"&amp;B$2,'Mérkőzések | eredmények'!$B:$K,6,0))),"")</f>
        <v/>
      </c>
      <c r="D7" s="3">
        <f>IFERROR(IFERROR(
IF(VLOOKUP($A7&amp;"|"&amp;D$2,'Mérkőzések | eredmények'!$A:$K,6,0)="","",VLOOKUP($A7&amp;"|"&amp;D$2,'Mérkőzések | eredmények'!$A:$K,6,0)),
IF(VLOOKUP($A7&amp;"|"&amp;D$2,'Mérkőzések | eredmények'!$B:$K,5,0)="","",VLOOKUP($A7&amp;"|"&amp;D$2,'Mérkőzések | eredmények'!$B:$K,5,0))),"")</f>
        <v>0</v>
      </c>
      <c r="E7" s="4">
        <f>IFERROR(IFERROR(
IF(VLOOKUP($A7&amp;"|"&amp;D$2,'Mérkőzések | eredmények'!$A:$K,7,0)="","",VLOOKUP($A7&amp;"|"&amp;D$2,'Mérkőzések | eredmények'!$A:$K,7,0)),
IF(VLOOKUP($A7&amp;"|"&amp;D$2,'Mérkőzések | eredmények'!$B:$K,6,0)="","",VLOOKUP($A7&amp;"|"&amp;D$2,'Mérkőzések | eredmények'!$B:$K,6,0))),"")</f>
        <v>4</v>
      </c>
      <c r="F7" s="81"/>
      <c r="G7" s="81"/>
      <c r="H7" s="3" t="str">
        <f>IFERROR(IFERROR(
IF(VLOOKUP($A7&amp;"|"&amp;H$2,'Mérkőzések | eredmények'!$A:$K,6,0)="","",VLOOKUP($A7&amp;"|"&amp;H$2,'Mérkőzések | eredmények'!$A:$K,6,0)),
IF(VLOOKUP($A7&amp;"|"&amp;H$2,'Mérkőzések | eredmények'!$B:$K,5,0)="","",VLOOKUP($A7&amp;"|"&amp;H$2,'Mérkőzések | eredmények'!$B:$K,5,0))),"")</f>
        <v/>
      </c>
      <c r="I7" s="4" t="str">
        <f>IFERROR(IFERROR(
IF(VLOOKUP($A7&amp;"|"&amp;H$2,'Mérkőzések | eredmények'!$A:$K,7,0)="","",VLOOKUP($A7&amp;"|"&amp;H$2,'Mérkőzések | eredmények'!$A:$K,7,0)),
IF(VLOOKUP($A7&amp;"|"&amp;H$2,'Mérkőzések | eredmények'!$B:$K,6,0)="","",VLOOKUP($A7&amp;"|"&amp;H$2,'Mérkőzések | eredmények'!$B:$K,6,0))),"")</f>
        <v/>
      </c>
      <c r="J7" s="18">
        <f>IFERROR(IFERROR(
IF(VLOOKUP($A7&amp;"|"&amp;J$2,'Mérkőzések | eredmények'!$A:$K,6,0)="","",VLOOKUP($A7&amp;"|"&amp;J$2,'Mérkőzések | eredmények'!$A:$K,6,0)),
IF(VLOOKUP($A7&amp;"|"&amp;J$2,'Mérkőzések | eredmények'!$B:$K,5,0)="","",VLOOKUP($A7&amp;"|"&amp;J$2,'Mérkőzések | eredmények'!$B:$K,5,0))),"")</f>
        <v>3</v>
      </c>
      <c r="K7" s="19">
        <f>IFERROR(IFERROR(
IF(VLOOKUP($A7&amp;"|"&amp;J$2,'Mérkőzések | eredmények'!$A:$K,7,0)="","",VLOOKUP($A7&amp;"|"&amp;J$2,'Mérkőzések | eredmények'!$A:$K,7,0)),
IF(VLOOKUP($A7&amp;"|"&amp;J$2,'Mérkőzések | eredmények'!$B:$K,6,0)="","",VLOOKUP($A7&amp;"|"&amp;J$2,'Mérkőzések | eredmények'!$B:$K,6,0))),"")</f>
        <v>1</v>
      </c>
      <c r="L7" s="3">
        <f>IFERROR(IFERROR(
IF(VLOOKUP($A7&amp;"|"&amp;L$2,'Mérkőzések | eredmények'!$A:$K,6,0)="","",VLOOKUP($A7&amp;"|"&amp;L$2,'Mérkőzések | eredmények'!$A:$K,6,0)),
IF(VLOOKUP($A7&amp;"|"&amp;L$2,'Mérkőzések | eredmények'!$B:$K,5,0)="","",VLOOKUP($A7&amp;"|"&amp;L$2,'Mérkőzések | eredmények'!$B:$K,5,0))),"")</f>
        <v>4</v>
      </c>
      <c r="M7" s="4">
        <f>IFERROR(IFERROR(
IF(VLOOKUP($A7&amp;"|"&amp;L$2,'Mérkőzések | eredmények'!$A:$K,7,0)="","",VLOOKUP($A7&amp;"|"&amp;L$2,'Mérkőzések | eredmények'!$A:$K,7,0)),
IF(VLOOKUP($A7&amp;"|"&amp;L$2,'Mérkőzések | eredmények'!$B:$K,6,0)="","",VLOOKUP($A7&amp;"|"&amp;L$2,'Mérkőzések | eredmények'!$B:$K,6,0))),"")</f>
        <v>0</v>
      </c>
      <c r="N7" s="18">
        <f>IFERROR(IFERROR(
IF(VLOOKUP($A7&amp;"|"&amp;N$2,'Mérkőzések | eredmények'!$A:$K,6,0)="","",VLOOKUP($A7&amp;"|"&amp;N$2,'Mérkőzések | eredmények'!$A:$K,6,0)),
IF(VLOOKUP($A7&amp;"|"&amp;N$2,'Mérkőzések | eredmények'!$B:$K,5,0)="","",VLOOKUP($A7&amp;"|"&amp;N$2,'Mérkőzések | eredmények'!$B:$K,5,0))),"")</f>
        <v>4</v>
      </c>
      <c r="O7" s="19">
        <f>IFERROR(IFERROR(
IF(VLOOKUP($A7&amp;"|"&amp;N$2,'Mérkőzések | eredmények'!$A:$K,7,0)="","",VLOOKUP($A7&amp;"|"&amp;N$2,'Mérkőzések | eredmények'!$A:$K,7,0)),
IF(VLOOKUP($A7&amp;"|"&amp;N$2,'Mérkőzések | eredmények'!$B:$K,6,0)="","",VLOOKUP($A7&amp;"|"&amp;N$2,'Mérkőzések | eredmények'!$B:$K,6,0))),"")</f>
        <v>0</v>
      </c>
      <c r="P7" s="3">
        <f>IFERROR(IFERROR(
IF(VLOOKUP($A7&amp;"|"&amp;P$2,'Mérkőzések | eredmények'!$A:$K,6,0)="","",VLOOKUP($A7&amp;"|"&amp;P$2,'Mérkőzések | eredmények'!$A:$K,6,0)),
IF(VLOOKUP($A7&amp;"|"&amp;P$2,'Mérkőzések | eredmények'!$B:$K,5,0)="","",VLOOKUP($A7&amp;"|"&amp;P$2,'Mérkőzések | eredmények'!$B:$K,5,0))),"")</f>
        <v>4</v>
      </c>
      <c r="Q7" s="5">
        <f>IFERROR(IFERROR(
IF(VLOOKUP($A7&amp;"|"&amp;P$2,'Mérkőzések | eredmények'!$A:$K,7,0)="","",VLOOKUP($A7&amp;"|"&amp;P$2,'Mérkőzések | eredmények'!$A:$K,7,0)),
IF(VLOOKUP($A7&amp;"|"&amp;P$2,'Mérkőzések | eredmények'!$B:$K,6,0)="","",VLOOKUP($A7&amp;"|"&amp;P$2,'Mérkőzések | eredmények'!$B:$K,6,0))),"")</f>
        <v>0</v>
      </c>
      <c r="R7" s="77" t="str">
        <f>IFERROR(IFERROR(
IF(VLOOKUP($A7&amp;"|"&amp;R$2,'Mérkőzések | eredmények'!$A:$K,6,0)="","",VLOOKUP($A7&amp;"|"&amp;R$2,'Mérkőzések | eredmények'!$A:$K,6,0)),
IF(VLOOKUP($A7&amp;"|"&amp;R$2,'Mérkőzések | eredmények'!$B:$K,5,0)="","",VLOOKUP($A7&amp;"|"&amp;R$2,'Mérkőzések | eredmények'!$B:$K,5,0))),"")</f>
        <v/>
      </c>
      <c r="S7" s="19" t="str">
        <f>IFERROR(IFERROR(
IF(VLOOKUP($A7&amp;"|"&amp;R$2,'Mérkőzések | eredmények'!$A:$K,7,0)="","",VLOOKUP($A7&amp;"|"&amp;R$2,'Mérkőzések | eredmények'!$A:$K,7,0)),
IF(VLOOKUP($A7&amp;"|"&amp;R$2,'Mérkőzések | eredmények'!$B:$K,6,0)="","",VLOOKUP($A7&amp;"|"&amp;R$2,'Mérkőzések | eredmények'!$B:$K,6,0))),"")</f>
        <v/>
      </c>
      <c r="T7" s="3" t="str">
        <f>IFERROR(IFERROR(
IF(VLOOKUP($A7&amp;"|"&amp;T$2,'Mérkőzések | eredmények'!$A:$K,6,0)="","",VLOOKUP($A7&amp;"|"&amp;T$2,'Mérkőzések | eredmények'!$A:$K,6,0)),
IF(VLOOKUP($A7&amp;"|"&amp;T$2,'Mérkőzések | eredmények'!$B:$K,5,0)="","",VLOOKUP($A7&amp;"|"&amp;T$2,'Mérkőzések | eredmények'!$B:$K,5,0))),"")</f>
        <v/>
      </c>
      <c r="U7" s="5" t="str">
        <f>IFERROR(IFERROR(
IF(VLOOKUP($A7&amp;"|"&amp;T$2,'Mérkőzések | eredmények'!$A:$K,7,0)="","",VLOOKUP($A7&amp;"|"&amp;T$2,'Mérkőzések | eredmények'!$A:$K,7,0)),
IF(VLOOKUP($A7&amp;"|"&amp;T$2,'Mérkőzések | eredmények'!$B:$K,6,0)="","",VLOOKUP($A7&amp;"|"&amp;T$2,'Mérkőzések | eredmények'!$B:$K,6,0))),"")</f>
        <v/>
      </c>
      <c r="Y7" s="17">
        <f>IF(cs_3&lt;&gt;"",3,"")</f>
        <v>3</v>
      </c>
      <c r="Z7" t="str">
        <f>IF(Y7="","",_xlfn.XLOOKUP(LARGE('Csapatok'!F:F,3),'Csapatok'!F:F,'Csapatok'!A:A))</f>
        <v>BUDAÖRSI LABDA EGYLET I.</v>
      </c>
      <c r="AA7" s="17">
        <f>IF(Y7="","",_xlfn.XLOOKUP(Z7,'Csapatok'!A:A,'Csapatok'!B:B))</f>
        <v>12</v>
      </c>
    </row>
    <row r="8" spans="1:27" ht="17.25" customHeight="1" x14ac:dyDescent="0.3">
      <c r="A8" s="87"/>
      <c r="B8" s="20" t="str">
        <f>IFERROR(IFERROR(
IF(VLOOKUP($A7&amp;"|"&amp;B$2,'Mérkőzések | eredmények'!$A:$K,8,0)="","",VLOOKUP($A7&amp;"|"&amp;B$2,'Mérkőzések | eredmények'!$A:$K,8,0)),
IF(VLOOKUP($A7&amp;"|"&amp;B$2,'Mérkőzések | eredmények'!$B:$K,7,0)="","",VLOOKUP($A7&amp;"|"&amp;B$2,'Mérkőzések | eredmények'!$B:$K,7,0))),"")</f>
        <v/>
      </c>
      <c r="C8" s="21" t="str">
        <f>IFERROR(IFERROR(
IF(VLOOKUP($A7&amp;"|"&amp;B$2,'Mérkőzések | eredmények'!$A:$K,9,0)="","",VLOOKUP($A7&amp;"|"&amp;B$2,'Mérkőzések | eredmények'!$A:$K,9,0)),
IF(VLOOKUP($A7&amp;"|"&amp;B$2,'Mérkőzések | eredmények'!$B:$K,8,0)="","",VLOOKUP($A7&amp;"|"&amp;B$2,'Mérkőzések | eredmények'!$B:$K,8,0))),"")</f>
        <v/>
      </c>
      <c r="D8" s="20">
        <f>IFERROR(IFERROR(
IF(VLOOKUP($A7&amp;"|"&amp;D$2,'Mérkőzések | eredmények'!$A:$K,8,0)="","",VLOOKUP($A7&amp;"|"&amp;D$2,'Mérkőzések | eredmények'!$A:$K,8,0)),
IF(VLOOKUP($A7&amp;"|"&amp;D$2,'Mérkőzések | eredmények'!$B:$K,7,0)="","",VLOOKUP($A7&amp;"|"&amp;D$2,'Mérkőzések | eredmények'!$B:$K,7,0))),"")</f>
        <v>0</v>
      </c>
      <c r="E8" s="21">
        <f>IFERROR(IFERROR(
IF(VLOOKUP($A7&amp;"|"&amp;D$2,'Mérkőzések | eredmények'!$A:$K,9,0)="","",VLOOKUP($A7&amp;"|"&amp;D$2,'Mérkőzések | eredmények'!$A:$K,9,0)),
IF(VLOOKUP($A7&amp;"|"&amp;D$2,'Mérkőzések | eredmények'!$B:$K,8,0)="","",VLOOKUP($A7&amp;"|"&amp;D$2,'Mérkőzések | eredmények'!$B:$K,8,0))),"")</f>
        <v>12</v>
      </c>
      <c r="F8" s="81"/>
      <c r="G8" s="81"/>
      <c r="H8" s="20" t="str">
        <f>IFERROR(IFERROR(
IF(VLOOKUP($A7&amp;"|"&amp;H$2,'Mérkőzések | eredmények'!$A:$K,8,0)="","",VLOOKUP($A7&amp;"|"&amp;H$2,'Mérkőzések | eredmények'!$A:$K,8,0)),
IF(VLOOKUP($A7&amp;"|"&amp;H$2,'Mérkőzések | eredmények'!$B:$K,7,0)="","",VLOOKUP($A7&amp;"|"&amp;H$2,'Mérkőzések | eredmények'!$B:$K,7,0))),"")</f>
        <v/>
      </c>
      <c r="I8" s="21" t="str">
        <f>IFERROR(IFERROR(
IF(VLOOKUP($A7&amp;"|"&amp;H$2,'Mérkőzések | eredmények'!$A:$K,9,0)="","",VLOOKUP($A7&amp;"|"&amp;H$2,'Mérkőzések | eredmények'!$A:$K,9,0)),
IF(VLOOKUP($A7&amp;"|"&amp;H$2,'Mérkőzések | eredmények'!$B:$K,8,0)="","",VLOOKUP($A7&amp;"|"&amp;H$2,'Mérkőzések | eredmények'!$B:$K,8,0))),"")</f>
        <v/>
      </c>
      <c r="J8" s="20">
        <f>IFERROR(IFERROR(
IF(VLOOKUP($A7&amp;"|"&amp;J$2,'Mérkőzések | eredmények'!$A:$K,8,0)="","",VLOOKUP($A7&amp;"|"&amp;J$2,'Mérkőzések | eredmények'!$A:$K,8,0)),
IF(VLOOKUP($A7&amp;"|"&amp;J$2,'Mérkőzések | eredmények'!$B:$K,7,0)="","",VLOOKUP($A7&amp;"|"&amp;J$2,'Mérkőzések | eredmények'!$B:$K,7,0))),"")</f>
        <v>11</v>
      </c>
      <c r="K8" s="21">
        <f>IFERROR(IFERROR(
IF(VLOOKUP($A7&amp;"|"&amp;J$2,'Mérkőzések | eredmények'!$A:$K,9,0)="","",VLOOKUP($A7&amp;"|"&amp;J$2,'Mérkőzések | eredmények'!$A:$K,9,0)),
IF(VLOOKUP($A7&amp;"|"&amp;J$2,'Mérkőzések | eredmények'!$B:$K,8,0)="","",VLOOKUP($A7&amp;"|"&amp;J$2,'Mérkőzések | eredmények'!$B:$K,8,0))),"")</f>
        <v>3</v>
      </c>
      <c r="L8" s="20">
        <f>IFERROR(IFERROR(
IF(VLOOKUP($A7&amp;"|"&amp;L$2,'Mérkőzések | eredmények'!$A:$K,8,0)="","",VLOOKUP($A7&amp;"|"&amp;L$2,'Mérkőzések | eredmények'!$A:$K,8,0)),
IF(VLOOKUP($A7&amp;"|"&amp;L$2,'Mérkőzések | eredmények'!$B:$K,7,0)="","",VLOOKUP($A7&amp;"|"&amp;L$2,'Mérkőzések | eredmények'!$B:$K,7,0))),"")</f>
        <v>12</v>
      </c>
      <c r="M8" s="21">
        <f>IFERROR(IFERROR(
IF(VLOOKUP($A7&amp;"|"&amp;L$2,'Mérkőzések | eredmények'!$A:$K,9,0)="","",VLOOKUP($A7&amp;"|"&amp;L$2,'Mérkőzések | eredmények'!$A:$K,9,0)),
IF(VLOOKUP($A7&amp;"|"&amp;L$2,'Mérkőzések | eredmények'!$B:$K,8,0)="","",VLOOKUP($A7&amp;"|"&amp;L$2,'Mérkőzések | eredmények'!$B:$K,8,0))),"")</f>
        <v>1</v>
      </c>
      <c r="N8" s="20">
        <f>IFERROR(IFERROR(
IF(VLOOKUP($A7&amp;"|"&amp;N$2,'Mérkőzések | eredmények'!$A:$K,8,0)="","",VLOOKUP($A7&amp;"|"&amp;N$2,'Mérkőzések | eredmények'!$A:$K,8,0)),
IF(VLOOKUP($A7&amp;"|"&amp;N$2,'Mérkőzések | eredmények'!$B:$K,7,0)="","",VLOOKUP($A7&amp;"|"&amp;N$2,'Mérkőzések | eredmények'!$B:$K,7,0))),"")</f>
        <v>12</v>
      </c>
      <c r="O8" s="21">
        <f>IFERROR(IFERROR(
IF(VLOOKUP($A7&amp;"|"&amp;N$2,'Mérkőzések | eredmények'!$A:$K,9,0)="","",VLOOKUP($A7&amp;"|"&amp;N$2,'Mérkőzések | eredmények'!$A:$K,9,0)),
IF(VLOOKUP($A7&amp;"|"&amp;N$2,'Mérkőzések | eredmények'!$B:$K,8,0)="","",VLOOKUP($A7&amp;"|"&amp;N$2,'Mérkőzések | eredmények'!$B:$K,8,0))),"")</f>
        <v>2</v>
      </c>
      <c r="P8" s="22">
        <f>IFERROR(IFERROR(
IF(VLOOKUP($A7&amp;"|"&amp;P$2,'Mérkőzések | eredmények'!$A:$K,8,0)="","",VLOOKUP($A7&amp;"|"&amp;P$2,'Mérkőzések | eredmények'!$A:$K,8,0)),
IF(VLOOKUP($A7&amp;"|"&amp;P$2,'Mérkőzések | eredmények'!$B:$K,7,0)="","",VLOOKUP($A7&amp;"|"&amp;P$2,'Mérkőzések | eredmények'!$B:$K,7,0))),"")</f>
        <v>12</v>
      </c>
      <c r="Q8" s="25">
        <f>IFERROR(IFERROR(
IF(VLOOKUP($A7&amp;"|"&amp;P$2,'Mérkőzések | eredmények'!$A:$K,9,0)="","",VLOOKUP($A7&amp;"|"&amp;P$2,'Mérkőzések | eredmények'!$A:$K,9,0)),
IF(VLOOKUP($A7&amp;"|"&amp;P$2,'Mérkőzések | eredmények'!$B:$K,8,0)="","",VLOOKUP($A7&amp;"|"&amp;P$2,'Mérkőzések | eredmények'!$B:$K,8,0))),"")</f>
        <v>0</v>
      </c>
      <c r="R8" s="78" t="str">
        <f>IFERROR(IFERROR(
IF(VLOOKUP($A7&amp;"|"&amp;R$2,'Mérkőzések | eredmények'!$A:$K,8,0)="","",VLOOKUP($A7&amp;"|"&amp;R$2,'Mérkőzések | eredmények'!$A:$K,8,0)),
IF(VLOOKUP($A7&amp;"|"&amp;R$2,'Mérkőzések | eredmények'!$B:$K,7,0)="","",VLOOKUP($A7&amp;"|"&amp;R$2,'Mérkőzések | eredmények'!$B:$K,7,0))),"")</f>
        <v/>
      </c>
      <c r="S8" s="23" t="str">
        <f>IFERROR(IFERROR(
IF(VLOOKUP($A7&amp;"|"&amp;R$2,'Mérkőzések | eredmények'!$A:$K,9,0)="","",VLOOKUP($A7&amp;"|"&amp;R$2,'Mérkőzések | eredmények'!$A:$K,9,0)),
IF(VLOOKUP($A7&amp;"|"&amp;R$2,'Mérkőzések | eredmények'!$B:$K,8,0)="","",VLOOKUP($A7&amp;"|"&amp;R$2,'Mérkőzések | eredmények'!$B:$K,8,0))),"")</f>
        <v/>
      </c>
      <c r="T8" s="22" t="str">
        <f>IFERROR(IFERROR(
IF(VLOOKUP($A7&amp;"|"&amp;T$2,'Mérkőzések | eredmények'!$A:$K,8,0)="","",VLOOKUP($A7&amp;"|"&amp;T$2,'Mérkőzések | eredmények'!$A:$K,8,0)),
IF(VLOOKUP($A7&amp;"|"&amp;T$2,'Mérkőzések | eredmények'!$B:$K,7,0)="","",VLOOKUP($A7&amp;"|"&amp;T$2,'Mérkőzések | eredmények'!$B:$K,7,0))),"")</f>
        <v/>
      </c>
      <c r="U8" s="25" t="str">
        <f>IFERROR(IFERROR(
IF(VLOOKUP($A7&amp;"|"&amp;T$2,'Mérkőzések | eredmények'!$A:$K,9,0)="","",VLOOKUP($A7&amp;"|"&amp;T$2,'Mérkőzések | eredmények'!$A:$K,9,0)),
IF(VLOOKUP($A7&amp;"|"&amp;T$2,'Mérkőzések | eredmények'!$B:$K,8,0)="","",VLOOKUP($A7&amp;"|"&amp;T$2,'Mérkőzések | eredmények'!$B:$K,8,0))),"")</f>
        <v/>
      </c>
      <c r="Y8" s="17">
        <f>IF(cs_4&lt;&gt;"",4,"")</f>
        <v>4</v>
      </c>
      <c r="Z8" t="str">
        <f>IF(Y8="","",_xlfn.XLOOKUP(LARGE('Csapatok'!F:F,4),'Csapatok'!F:F,'Csapatok'!A:A))</f>
        <v>BODROGI BAU-SZEGED SQUASH SE I.</v>
      </c>
      <c r="AA8" s="17">
        <f>IF(Y8="","",_xlfn.XLOOKUP(Z8,'Csapatok'!A:A,'Csapatok'!B:B))</f>
        <v>12</v>
      </c>
    </row>
    <row r="9" spans="1:27" ht="17.25" customHeight="1" x14ac:dyDescent="0.3">
      <c r="A9" s="86" t="str">
        <f>IF(cs_4="","",cs_4)</f>
        <v>BODROGI BAU-SZEGED SQUASH SE I.</v>
      </c>
      <c r="B9" s="3">
        <f>IFERROR(IFERROR(
IF(VLOOKUP($A9&amp;"|"&amp;B$2,'Mérkőzések | eredmények'!$A:$K,6,0)="","",VLOOKUP($A9&amp;"|"&amp;B$2,'Mérkőzések | eredmények'!$A:$K,6,0)),
IF(VLOOKUP($A9&amp;"|"&amp;B$2,'Mérkőzések | eredmények'!$B:$K,5,0)="","",VLOOKUP($A9&amp;"|"&amp;B$2,'Mérkőzések | eredmények'!$B:$K,5,0))),"")</f>
        <v>4</v>
      </c>
      <c r="C9" s="4">
        <f>IFERROR(IFERROR(
IF(VLOOKUP($A9&amp;"|"&amp;B$2,'Mérkőzések | eredmények'!$A:$K,7,0)="","",VLOOKUP($A9&amp;"|"&amp;B$2,'Mérkőzések | eredmények'!$A:$K,7,0)),
IF(VLOOKUP($A9&amp;"|"&amp;B$2,'Mérkőzések | eredmények'!$B:$K,6,0)="","",VLOOKUP($A9&amp;"|"&amp;B$2,'Mérkőzések | eredmények'!$B:$K,6,0))),"")</f>
        <v>0</v>
      </c>
      <c r="D9" s="3" t="str">
        <f>IFERROR(IFERROR(
IF(VLOOKUP($A9&amp;"|"&amp;D$2,'Mérkőzések | eredmények'!$A:$K,6,0)="","",VLOOKUP($A9&amp;"|"&amp;D$2,'Mérkőzések | eredmények'!$A:$K,6,0)),
IF(VLOOKUP($A9&amp;"|"&amp;D$2,'Mérkőzések | eredmények'!$B:$K,5,0)="","",VLOOKUP($A9&amp;"|"&amp;D$2,'Mérkőzések | eredmények'!$B:$K,5,0))),"")</f>
        <v/>
      </c>
      <c r="E9" s="4" t="str">
        <f>IFERROR(IFERROR(
IF(VLOOKUP($A9&amp;"|"&amp;D$2,'Mérkőzések | eredmények'!$A:$K,7,0)="","",VLOOKUP($A9&amp;"|"&amp;D$2,'Mérkőzések | eredmények'!$A:$K,7,0)),
IF(VLOOKUP($A9&amp;"|"&amp;D$2,'Mérkőzések | eredmények'!$B:$K,6,0)="","",VLOOKUP($A9&amp;"|"&amp;D$2,'Mérkőzések | eredmények'!$B:$K,6,0))),"")</f>
        <v/>
      </c>
      <c r="F9" s="3" t="str">
        <f>IFERROR(IFERROR(
IF(VLOOKUP($A9&amp;"|"&amp;F$2,'Mérkőzések | eredmények'!$A:$K,6,0)="","",VLOOKUP($A9&amp;"|"&amp;F$2,'Mérkőzések | eredmények'!$A:$K,6,0)),
IF(VLOOKUP($A9&amp;"|"&amp;F$2,'Mérkőzések | eredmények'!$B:$K,5,0)="","",VLOOKUP($A9&amp;"|"&amp;F$2,'Mérkőzések | eredmények'!$B:$K,5,0))),"")</f>
        <v/>
      </c>
      <c r="G9" s="4" t="str">
        <f>IFERROR(IFERROR(
IF(VLOOKUP($A9&amp;"|"&amp;F$2,'Mérkőzések | eredmények'!$A:$K,7,0)="","",VLOOKUP($A9&amp;"|"&amp;F$2,'Mérkőzések | eredmények'!$A:$K,7,0)),
IF(VLOOKUP($A9&amp;"|"&amp;F$2,'Mérkőzések | eredmények'!$B:$K,6,0)="","",VLOOKUP($A9&amp;"|"&amp;F$2,'Mérkőzések | eredmények'!$B:$K,6,0))),"")</f>
        <v/>
      </c>
      <c r="H9" s="81"/>
      <c r="I9" s="81"/>
      <c r="J9" s="18">
        <f>IFERROR(IFERROR(
IF(VLOOKUP($A9&amp;"|"&amp;J$2,'Mérkőzések | eredmények'!$A:$K,6,0)="","",VLOOKUP($A9&amp;"|"&amp;J$2,'Mérkőzések | eredmények'!$A:$K,6,0)),
IF(VLOOKUP($A9&amp;"|"&amp;J$2,'Mérkőzések | eredmények'!$B:$K,5,0)="","",VLOOKUP($A9&amp;"|"&amp;J$2,'Mérkőzések | eredmények'!$B:$K,5,0))),"")</f>
        <v>4</v>
      </c>
      <c r="K9" s="19">
        <f>IFERROR(IFERROR(
IF(VLOOKUP($A9&amp;"|"&amp;J$2,'Mérkőzések | eredmények'!$A:$K,7,0)="","",VLOOKUP($A9&amp;"|"&amp;J$2,'Mérkőzések | eredmények'!$A:$K,7,0)),
IF(VLOOKUP($A9&amp;"|"&amp;J$2,'Mérkőzések | eredmények'!$B:$K,6,0)="","",VLOOKUP($A9&amp;"|"&amp;J$2,'Mérkőzések | eredmények'!$B:$K,6,0))),"")</f>
        <v>0</v>
      </c>
      <c r="L9" s="3">
        <f>IFERROR(IFERROR(
IF(VLOOKUP($A9&amp;"|"&amp;L$2,'Mérkőzések | eredmények'!$A:$K,6,0)="","",VLOOKUP($A9&amp;"|"&amp;L$2,'Mérkőzések | eredmények'!$A:$K,6,0)),
IF(VLOOKUP($A9&amp;"|"&amp;L$2,'Mérkőzések | eredmények'!$B:$K,5,0)="","",VLOOKUP($A9&amp;"|"&amp;L$2,'Mérkőzések | eredmények'!$B:$K,5,0))),"")</f>
        <v>4</v>
      </c>
      <c r="M9" s="4">
        <f>IFERROR(IFERROR(
IF(VLOOKUP($A9&amp;"|"&amp;L$2,'Mérkőzések | eredmények'!$A:$K,7,0)="","",VLOOKUP($A9&amp;"|"&amp;L$2,'Mérkőzések | eredmények'!$A:$K,7,0)),
IF(VLOOKUP($A9&amp;"|"&amp;L$2,'Mérkőzések | eredmények'!$B:$K,6,0)="","",VLOOKUP($A9&amp;"|"&amp;L$2,'Mérkőzések | eredmények'!$B:$K,6,0))),"")</f>
        <v>0</v>
      </c>
      <c r="N9" s="18">
        <f>IFERROR(IFERROR(
IF(VLOOKUP($A9&amp;"|"&amp;N$2,'Mérkőzések | eredmények'!$A:$K,6,0)="","",VLOOKUP($A9&amp;"|"&amp;N$2,'Mérkőzések | eredmények'!$A:$K,6,0)),
IF(VLOOKUP($A9&amp;"|"&amp;N$2,'Mérkőzések | eredmények'!$B:$K,5,0)="","",VLOOKUP($A9&amp;"|"&amp;N$2,'Mérkőzések | eredmények'!$B:$K,5,0))),"")</f>
        <v>4</v>
      </c>
      <c r="O9" s="19">
        <f>IFERROR(IFERROR(
IF(VLOOKUP($A9&amp;"|"&amp;N$2,'Mérkőzések | eredmények'!$A:$K,7,0)="","",VLOOKUP($A9&amp;"|"&amp;N$2,'Mérkőzések | eredmények'!$A:$K,7,0)),
IF(VLOOKUP($A9&amp;"|"&amp;N$2,'Mérkőzések | eredmények'!$B:$K,6,0)="","",VLOOKUP($A9&amp;"|"&amp;N$2,'Mérkőzések | eredmények'!$B:$K,6,0))),"")</f>
        <v>0</v>
      </c>
      <c r="P9" s="3">
        <f>IFERROR(IFERROR(
IF(VLOOKUP($A9&amp;"|"&amp;P$2,'Mérkőzések | eredmények'!$A:$K,6,0)="","",VLOOKUP($A9&amp;"|"&amp;P$2,'Mérkőzések | eredmények'!$A:$K,6,0)),
IF(VLOOKUP($A9&amp;"|"&amp;P$2,'Mérkőzések | eredmények'!$B:$K,5,0)="","",VLOOKUP($A9&amp;"|"&amp;P$2,'Mérkőzések | eredmények'!$B:$K,5,0))),"")</f>
        <v>3</v>
      </c>
      <c r="Q9" s="5">
        <f>IFERROR(IFERROR(
IF(VLOOKUP($A9&amp;"|"&amp;P$2,'Mérkőzések | eredmények'!$A:$K,7,0)="","",VLOOKUP($A9&amp;"|"&amp;P$2,'Mérkőzések | eredmények'!$A:$K,7,0)),
IF(VLOOKUP($A9&amp;"|"&amp;P$2,'Mérkőzések | eredmények'!$B:$K,6,0)="","",VLOOKUP($A9&amp;"|"&amp;P$2,'Mérkőzések | eredmények'!$B:$K,6,0))),"")</f>
        <v>1</v>
      </c>
      <c r="R9" s="77" t="str">
        <f>IFERROR(IFERROR(
IF(VLOOKUP($A9&amp;"|"&amp;R$2,'Mérkőzések | eredmények'!$A:$K,6,0)="","",VLOOKUP($A9&amp;"|"&amp;R$2,'Mérkőzések | eredmények'!$A:$K,6,0)),
IF(VLOOKUP($A9&amp;"|"&amp;R$2,'Mérkőzések | eredmények'!$B:$K,5,0)="","",VLOOKUP($A9&amp;"|"&amp;R$2,'Mérkőzések | eredmények'!$B:$K,5,0))),"")</f>
        <v/>
      </c>
      <c r="S9" s="19" t="str">
        <f>IFERROR(IFERROR(
IF(VLOOKUP($A9&amp;"|"&amp;R$2,'Mérkőzések | eredmények'!$A:$K,7,0)="","",VLOOKUP($A9&amp;"|"&amp;R$2,'Mérkőzések | eredmények'!$A:$K,7,0)),
IF(VLOOKUP($A9&amp;"|"&amp;R$2,'Mérkőzések | eredmények'!$B:$K,6,0)="","",VLOOKUP($A9&amp;"|"&amp;R$2,'Mérkőzések | eredmények'!$B:$K,6,0))),"")</f>
        <v/>
      </c>
      <c r="T9" s="3" t="str">
        <f>IFERROR(IFERROR(
IF(VLOOKUP($A9&amp;"|"&amp;T$2,'Mérkőzések | eredmények'!$A:$K,6,0)="","",VLOOKUP($A9&amp;"|"&amp;T$2,'Mérkőzések | eredmények'!$A:$K,6,0)),
IF(VLOOKUP($A9&amp;"|"&amp;T$2,'Mérkőzések | eredmények'!$B:$K,5,0)="","",VLOOKUP($A9&amp;"|"&amp;T$2,'Mérkőzések | eredmények'!$B:$K,5,0))),"")</f>
        <v/>
      </c>
      <c r="U9" s="5" t="str">
        <f>IFERROR(IFERROR(
IF(VLOOKUP($A9&amp;"|"&amp;T$2,'Mérkőzések | eredmények'!$A:$K,7,0)="","",VLOOKUP($A9&amp;"|"&amp;T$2,'Mérkőzések | eredmények'!$A:$K,7,0)),
IF(VLOOKUP($A9&amp;"|"&amp;T$2,'Mérkőzések | eredmények'!$B:$K,6,0)="","",VLOOKUP($A9&amp;"|"&amp;T$2,'Mérkőzések | eredmények'!$B:$K,6,0))),"")</f>
        <v/>
      </c>
      <c r="Y9" s="17">
        <f>IF(cs_5&lt;&gt;"",5,"")</f>
        <v>5</v>
      </c>
      <c r="Z9" t="str">
        <f>IF(Y9="","",_xlfn.XLOOKUP(LARGE('Csapatok'!F:F,5),'Csapatok'!F:F,'Csapatok'!A:A))</f>
        <v>CSÉ-START TEAM I.</v>
      </c>
      <c r="AA9" s="17">
        <f>IF(Y9="","",_xlfn.XLOOKUP(Z9,'Csapatok'!A:A,'Csapatok'!B:B))</f>
        <v>3</v>
      </c>
    </row>
    <row r="10" spans="1:27" ht="17.25" customHeight="1" x14ac:dyDescent="0.3">
      <c r="A10" s="87"/>
      <c r="B10" s="20">
        <f>IFERROR(IFERROR(
IF(VLOOKUP($A9&amp;"|"&amp;B$2,'Mérkőzések | eredmények'!$A:$K,8,0)="","",VLOOKUP($A9&amp;"|"&amp;B$2,'Mérkőzések | eredmények'!$A:$K,8,0)),
IF(VLOOKUP($A9&amp;"|"&amp;B$2,'Mérkőzések | eredmények'!$B:$K,7,0)="","",VLOOKUP($A9&amp;"|"&amp;B$2,'Mérkőzések | eredmények'!$B:$K,7,0))),"")</f>
        <v>12</v>
      </c>
      <c r="C10" s="21">
        <f>IFERROR(IFERROR(
IF(VLOOKUP($A9&amp;"|"&amp;B$2,'Mérkőzések | eredmények'!$A:$K,9,0)="","",VLOOKUP($A9&amp;"|"&amp;B$2,'Mérkőzések | eredmények'!$A:$K,9,0)),
IF(VLOOKUP($A9&amp;"|"&amp;B$2,'Mérkőzések | eredmények'!$B:$K,8,0)="","",VLOOKUP($A9&amp;"|"&amp;B$2,'Mérkőzések | eredmények'!$B:$K,8,0))),"")</f>
        <v>2</v>
      </c>
      <c r="D10" s="20" t="str">
        <f>IFERROR(IFERROR(
IF(VLOOKUP($A9&amp;"|"&amp;D$2,'Mérkőzések | eredmények'!$A:$K,8,0)="","",VLOOKUP($A9&amp;"|"&amp;D$2,'Mérkőzések | eredmények'!$A:$K,8,0)),
IF(VLOOKUP($A9&amp;"|"&amp;D$2,'Mérkőzések | eredmények'!$B:$K,7,0)="","",VLOOKUP($A9&amp;"|"&amp;D$2,'Mérkőzések | eredmények'!$B:$K,7,0))),"")</f>
        <v/>
      </c>
      <c r="E10" s="21" t="str">
        <f>IFERROR(IFERROR(
IF(VLOOKUP($A9&amp;"|"&amp;D$2,'Mérkőzések | eredmények'!$A:$K,9,0)="","",VLOOKUP($A9&amp;"|"&amp;D$2,'Mérkőzések | eredmények'!$A:$K,9,0)),
IF(VLOOKUP($A9&amp;"|"&amp;D$2,'Mérkőzések | eredmények'!$B:$K,8,0)="","",VLOOKUP($A9&amp;"|"&amp;D$2,'Mérkőzések | eredmények'!$B:$K,8,0))),"")</f>
        <v/>
      </c>
      <c r="F10" s="20" t="str">
        <f>IFERROR(IFERROR(
IF(VLOOKUP($A9&amp;"|"&amp;F$2,'Mérkőzések | eredmények'!$A:$K,8,0)="","",VLOOKUP($A9&amp;"|"&amp;F$2,'Mérkőzések | eredmények'!$A:$K,8,0)),
IF(VLOOKUP($A9&amp;"|"&amp;F$2,'Mérkőzések | eredmények'!$B:$K,7,0)="","",VLOOKUP($A9&amp;"|"&amp;F$2,'Mérkőzések | eredmények'!$B:$K,7,0))),"")</f>
        <v/>
      </c>
      <c r="G10" s="21" t="str">
        <f>IFERROR(IFERROR(
IF(VLOOKUP($A9&amp;"|"&amp;F$2,'Mérkőzések | eredmények'!$A:$K,9,0)="","",VLOOKUP($A9&amp;"|"&amp;F$2,'Mérkőzések | eredmények'!$A:$K,9,0)),
IF(VLOOKUP($A9&amp;"|"&amp;F$2,'Mérkőzések | eredmények'!$B:$K,8,0)="","",VLOOKUP($A9&amp;"|"&amp;F$2,'Mérkőzések | eredmények'!$B:$K,8,0))),"")</f>
        <v/>
      </c>
      <c r="H10" s="81"/>
      <c r="I10" s="81"/>
      <c r="J10" s="22">
        <f>IFERROR(IFERROR(
IF(VLOOKUP($A9&amp;"|"&amp;J$2,'Mérkőzések | eredmények'!$A:$K,8,0)="","",VLOOKUP($A9&amp;"|"&amp;J$2,'Mérkőzések | eredmények'!$A:$K,8,0)),
IF(VLOOKUP($A9&amp;"|"&amp;J$2,'Mérkőzések | eredmények'!$B:$K,7,0)="","",VLOOKUP($A9&amp;"|"&amp;J$2,'Mérkőzések | eredmények'!$B:$K,7,0))),"")</f>
        <v>12</v>
      </c>
      <c r="K10" s="23">
        <f>IFERROR(IFERROR(
IF(VLOOKUP($A9&amp;"|"&amp;J$2,'Mérkőzések | eredmények'!$A:$K,9,0)="","",VLOOKUP($A9&amp;"|"&amp;J$2,'Mérkőzések | eredmények'!$A:$K,9,0)),
IF(VLOOKUP($A9&amp;"|"&amp;J$2,'Mérkőzések | eredmények'!$B:$K,8,0)="","",VLOOKUP($A9&amp;"|"&amp;J$2,'Mérkőzések | eredmények'!$B:$K,8,0))),"")</f>
        <v>0</v>
      </c>
      <c r="L10" s="20">
        <f>IFERROR(IFERROR(
IF(VLOOKUP($A9&amp;"|"&amp;L$2,'Mérkőzések | eredmények'!$A:$K,8,0)="","",VLOOKUP($A9&amp;"|"&amp;L$2,'Mérkőzések | eredmények'!$A:$K,8,0)),
IF(VLOOKUP($A9&amp;"|"&amp;L$2,'Mérkőzések | eredmények'!$B:$K,7,0)="","",VLOOKUP($A9&amp;"|"&amp;L$2,'Mérkőzések | eredmények'!$B:$K,7,0))),"")</f>
        <v>11</v>
      </c>
      <c r="M10" s="21">
        <f>IFERROR(IFERROR(
IF(VLOOKUP($A9&amp;"|"&amp;L$2,'Mérkőzések | eredmények'!$A:$K,9,0)="","",VLOOKUP($A9&amp;"|"&amp;L$2,'Mérkőzések | eredmények'!$A:$K,9,0)),
IF(VLOOKUP($A9&amp;"|"&amp;L$2,'Mérkőzések | eredmények'!$B:$K,8,0)="","",VLOOKUP($A9&amp;"|"&amp;L$2,'Mérkőzések | eredmények'!$B:$K,8,0))),"")</f>
        <v>2</v>
      </c>
      <c r="N10" s="20">
        <f>IFERROR(IFERROR(
IF(VLOOKUP($A9&amp;"|"&amp;N$2,'Mérkőzések | eredmények'!$A:$K,8,0)="","",VLOOKUP($A9&amp;"|"&amp;N$2,'Mérkőzések | eredmények'!$A:$K,8,0)),
IF(VLOOKUP($A9&amp;"|"&amp;N$2,'Mérkőzések | eredmények'!$B:$K,7,0)="","",VLOOKUP($A9&amp;"|"&amp;N$2,'Mérkőzések | eredmények'!$B:$K,7,0))),"")</f>
        <v>12</v>
      </c>
      <c r="O10" s="21">
        <f>IFERROR(IFERROR(
IF(VLOOKUP($A9&amp;"|"&amp;N$2,'Mérkőzések | eredmények'!$A:$K,9,0)="","",VLOOKUP($A9&amp;"|"&amp;N$2,'Mérkőzések | eredmények'!$A:$K,9,0)),
IF(VLOOKUP($A9&amp;"|"&amp;N$2,'Mérkőzések | eredmények'!$B:$K,8,0)="","",VLOOKUP($A9&amp;"|"&amp;N$2,'Mérkőzések | eredmények'!$B:$K,8,0))),"")</f>
        <v>2</v>
      </c>
      <c r="P10" s="22">
        <f>IFERROR(IFERROR(
IF(VLOOKUP($A9&amp;"|"&amp;P$2,'Mérkőzések | eredmények'!$A:$K,8,0)="","",VLOOKUP($A9&amp;"|"&amp;P$2,'Mérkőzések | eredmények'!$A:$K,8,0)),
IF(VLOOKUP($A9&amp;"|"&amp;P$2,'Mérkőzések | eredmények'!$B:$K,7,0)="","",VLOOKUP($A9&amp;"|"&amp;P$2,'Mérkőzések | eredmények'!$B:$K,7,0))),"")</f>
        <v>9</v>
      </c>
      <c r="Q10" s="25">
        <f>IFERROR(IFERROR(
IF(VLOOKUP($A9&amp;"|"&amp;P$2,'Mérkőzések | eredmények'!$A:$K,9,0)="","",VLOOKUP($A9&amp;"|"&amp;P$2,'Mérkőzések | eredmények'!$A:$K,9,0)),
IF(VLOOKUP($A9&amp;"|"&amp;P$2,'Mérkőzések | eredmények'!$B:$K,8,0)="","",VLOOKUP($A9&amp;"|"&amp;P$2,'Mérkőzések | eredmények'!$B:$K,8,0))),"")</f>
        <v>4</v>
      </c>
      <c r="R10" s="78" t="str">
        <f>IFERROR(IFERROR(
IF(VLOOKUP($A9&amp;"|"&amp;R$2,'Mérkőzések | eredmények'!$A:$K,8,0)="","",VLOOKUP($A9&amp;"|"&amp;R$2,'Mérkőzések | eredmények'!$A:$K,8,0)),
IF(VLOOKUP($A9&amp;"|"&amp;R$2,'Mérkőzések | eredmények'!$B:$K,7,0)="","",VLOOKUP($A9&amp;"|"&amp;R$2,'Mérkőzések | eredmények'!$B:$K,7,0))),"")</f>
        <v/>
      </c>
      <c r="S10" s="23" t="str">
        <f>IFERROR(IFERROR(
IF(VLOOKUP($A9&amp;"|"&amp;R$2,'Mérkőzések | eredmények'!$A:$K,9,0)="","",VLOOKUP($A9&amp;"|"&amp;R$2,'Mérkőzések | eredmények'!$A:$K,9,0)),
IF(VLOOKUP($A9&amp;"|"&amp;R$2,'Mérkőzések | eredmények'!$B:$K,8,0)="","",VLOOKUP($A9&amp;"|"&amp;R$2,'Mérkőzések | eredmények'!$B:$K,8,0))),"")</f>
        <v/>
      </c>
      <c r="T10" s="20" t="str">
        <f>IFERROR(IFERROR(
IF(VLOOKUP($A9&amp;"|"&amp;T$2,'Mérkőzések | eredmények'!$A:$K,8,0)="","",VLOOKUP($A9&amp;"|"&amp;T$2,'Mérkőzések | eredmények'!$A:$K,8,0)),
IF(VLOOKUP($A9&amp;"|"&amp;T$2,'Mérkőzések | eredmények'!$B:$K,7,0)="","",VLOOKUP($A9&amp;"|"&amp;T$2,'Mérkőzések | eredmények'!$B:$K,7,0))),"")</f>
        <v/>
      </c>
      <c r="U10" s="24" t="str">
        <f>IFERROR(IFERROR(
IF(VLOOKUP($A9&amp;"|"&amp;T$2,'Mérkőzések | eredmények'!$A:$K,9,0)="","",VLOOKUP($A9&amp;"|"&amp;T$2,'Mérkőzések | eredmények'!$A:$K,9,0)),
IF(VLOOKUP($A9&amp;"|"&amp;T$2,'Mérkőzések | eredmények'!$B:$K,8,0)="","",VLOOKUP($A9&amp;"|"&amp;T$2,'Mérkőzések | eredmények'!$B:$K,8,0))),"")</f>
        <v/>
      </c>
      <c r="Y10" s="17">
        <f>IF(cs_6&lt;&gt;"",6,"")</f>
        <v>6</v>
      </c>
      <c r="Z10" t="str">
        <f>IF(Y10="","",_xlfn.XLOOKUP(LARGE('Csapatok'!F:F,6),'Csapatok'!F:F,'Csapatok'!A:A))</f>
        <v>MAFC EVOPRO</v>
      </c>
      <c r="AA10" s="17">
        <f>IF(Y10="","",_xlfn.XLOOKUP(Z10,'Csapatok'!A:A,'Csapatok'!B:B))</f>
        <v>3</v>
      </c>
    </row>
    <row r="11" spans="1:27" ht="17.25" customHeight="1" x14ac:dyDescent="0.3">
      <c r="A11" s="86" t="str">
        <f>IF(cs_5="","",cs_5)</f>
        <v>CSÉ-START TEAM I.</v>
      </c>
      <c r="B11" s="3">
        <f>IFERROR(IFERROR(
IF(VLOOKUP($A11&amp;"|"&amp;B$2,'Mérkőzések | eredmények'!$A:$K,6,0)="","",VLOOKUP($A11&amp;"|"&amp;B$2,'Mérkőzések | eredmények'!$A:$K,6,0)),
IF(VLOOKUP($A11&amp;"|"&amp;B$2,'Mérkőzések | eredmények'!$B:$K,5,0)="","",VLOOKUP($A11&amp;"|"&amp;B$2,'Mérkőzések | eredmények'!$B:$K,5,0))),"")</f>
        <v>4</v>
      </c>
      <c r="C11" s="4">
        <f>IFERROR(IFERROR(
IF(VLOOKUP($A11&amp;"|"&amp;B$2,'Mérkőzések | eredmények'!$A:$K,7,0)="","",VLOOKUP($A11&amp;"|"&amp;B$2,'Mérkőzések | eredmények'!$A:$K,7,0)),
IF(VLOOKUP($A11&amp;"|"&amp;B$2,'Mérkőzések | eredmények'!$B:$K,6,0)="","",VLOOKUP($A11&amp;"|"&amp;B$2,'Mérkőzések | eredmények'!$B:$K,6,0))),"")</f>
        <v>0</v>
      </c>
      <c r="D11" s="3">
        <f>IFERROR(IFERROR(
IF(VLOOKUP($A11&amp;"|"&amp;D$2,'Mérkőzések | eredmények'!$A:$K,6,0)="","",VLOOKUP($A11&amp;"|"&amp;D$2,'Mérkőzések | eredmények'!$A:$K,6,0)),
IF(VLOOKUP($A11&amp;"|"&amp;D$2,'Mérkőzések | eredmények'!$B:$K,5,0)="","",VLOOKUP($A11&amp;"|"&amp;D$2,'Mérkőzések | eredmények'!$B:$K,5,0))),"")</f>
        <v>4</v>
      </c>
      <c r="E11" s="4">
        <f>IFERROR(IFERROR(
IF(VLOOKUP($A11&amp;"|"&amp;D$2,'Mérkőzések | eredmények'!$A:$K,7,0)="","",VLOOKUP($A11&amp;"|"&amp;D$2,'Mérkőzések | eredmények'!$A:$K,7,0)),
IF(VLOOKUP($A11&amp;"|"&amp;D$2,'Mérkőzések | eredmények'!$B:$K,6,0)="","",VLOOKUP($A11&amp;"|"&amp;D$2,'Mérkőzések | eredmények'!$B:$K,6,0))),"")</f>
        <v>0</v>
      </c>
      <c r="F11" s="3">
        <f>IFERROR(IFERROR(
IF(VLOOKUP($A11&amp;"|"&amp;F$2,'Mérkőzések | eredmények'!$A:$K,6,0)="","",VLOOKUP($A11&amp;"|"&amp;F$2,'Mérkőzések | eredmények'!$A:$K,6,0)),
IF(VLOOKUP($A11&amp;"|"&amp;F$2,'Mérkőzések | eredmények'!$B:$K,5,0)="","",VLOOKUP($A11&amp;"|"&amp;F$2,'Mérkőzések | eredmények'!$B:$K,5,0))),"")</f>
        <v>3</v>
      </c>
      <c r="G11" s="4">
        <f>IFERROR(IFERROR(
IF(VLOOKUP($A11&amp;"|"&amp;F$2,'Mérkőzések | eredmények'!$A:$K,7,0)="","",VLOOKUP($A11&amp;"|"&amp;F$2,'Mérkőzések | eredmények'!$A:$K,7,0)),
IF(VLOOKUP($A11&amp;"|"&amp;F$2,'Mérkőzések | eredmények'!$B:$K,6,0)="","",VLOOKUP($A11&amp;"|"&amp;F$2,'Mérkőzések | eredmények'!$B:$K,6,0))),"")</f>
        <v>1</v>
      </c>
      <c r="H11" s="3">
        <f>IFERROR(IFERROR(
IF(VLOOKUP($A11&amp;"|"&amp;H$2,'Mérkőzések | eredmények'!$A:$K,6,0)="","",VLOOKUP($A11&amp;"|"&amp;H$2,'Mérkőzések | eredmények'!$A:$K,6,0)),
IF(VLOOKUP($A11&amp;"|"&amp;H$2,'Mérkőzések | eredmények'!$B:$K,5,0)="","",VLOOKUP($A11&amp;"|"&amp;H$2,'Mérkőzések | eredmények'!$B:$K,5,0))),"")</f>
        <v>4</v>
      </c>
      <c r="I11" s="4">
        <f>IFERROR(IFERROR(
IF(VLOOKUP($A11&amp;"|"&amp;H$2,'Mérkőzések | eredmények'!$A:$K,7,0)="","",VLOOKUP($A11&amp;"|"&amp;H$2,'Mérkőzések | eredmények'!$A:$K,7,0)),
IF(VLOOKUP($A11&amp;"|"&amp;H$2,'Mérkőzések | eredmények'!$B:$K,6,0)="","",VLOOKUP($A11&amp;"|"&amp;H$2,'Mérkőzések | eredmények'!$B:$K,6,0))),"")</f>
        <v>0</v>
      </c>
      <c r="J11" s="81"/>
      <c r="K11" s="81"/>
      <c r="L11" s="3" t="str">
        <f>IFERROR(IFERROR(
IF(VLOOKUP($A11&amp;"|"&amp;L$2,'Mérkőzések | eredmények'!$A:$K,6,0)="","",VLOOKUP($A11&amp;"|"&amp;L$2,'Mérkőzések | eredmények'!$A:$K,6,0)),
IF(VLOOKUP($A11&amp;"|"&amp;L$2,'Mérkőzések | eredmények'!$B:$K,5,0)="","",VLOOKUP($A11&amp;"|"&amp;L$2,'Mérkőzések | eredmények'!$B:$K,5,0))),"")</f>
        <v/>
      </c>
      <c r="M11" s="4" t="str">
        <f>IFERROR(IFERROR(
IF(VLOOKUP($A11&amp;"|"&amp;L$2,'Mérkőzések | eredmények'!$A:$K,7,0)="","",VLOOKUP($A11&amp;"|"&amp;L$2,'Mérkőzések | eredmények'!$A:$K,7,0)),
IF(VLOOKUP($A11&amp;"|"&amp;L$2,'Mérkőzések | eredmények'!$B:$K,6,0)="","",VLOOKUP($A11&amp;"|"&amp;L$2,'Mérkőzések | eredmények'!$B:$K,6,0))),"")</f>
        <v/>
      </c>
      <c r="N11" s="18" t="str">
        <f>IFERROR(IFERROR(
IF(VLOOKUP($A11&amp;"|"&amp;N$2,'Mérkőzések | eredmények'!$A:$K,6,0)="","",VLOOKUP($A11&amp;"|"&amp;N$2,'Mérkőzések | eredmények'!$A:$K,6,0)),
IF(VLOOKUP($A11&amp;"|"&amp;N$2,'Mérkőzések | eredmények'!$B:$K,5,0)="","",VLOOKUP($A11&amp;"|"&amp;N$2,'Mérkőzések | eredmények'!$B:$K,5,0))),"")</f>
        <v/>
      </c>
      <c r="O11" s="19" t="str">
        <f>IFERROR(IFERROR(
IF(VLOOKUP($A11&amp;"|"&amp;N$2,'Mérkőzések | eredmények'!$A:$K,7,0)="","",VLOOKUP($A11&amp;"|"&amp;N$2,'Mérkőzések | eredmények'!$A:$K,7,0)),
IF(VLOOKUP($A11&amp;"|"&amp;N$2,'Mérkőzések | eredmények'!$B:$K,6,0)="","",VLOOKUP($A11&amp;"|"&amp;N$2,'Mérkőzések | eredmények'!$B:$K,6,0))),"")</f>
        <v/>
      </c>
      <c r="P11" s="3">
        <f>IFERROR(IFERROR(
IF(VLOOKUP($A11&amp;"|"&amp;P$2,'Mérkőzések | eredmények'!$A:$K,6,0)="","",VLOOKUP($A11&amp;"|"&amp;P$2,'Mérkőzések | eredmények'!$A:$K,6,0)),
IF(VLOOKUP($A11&amp;"|"&amp;P$2,'Mérkőzések | eredmények'!$B:$K,5,0)="","",VLOOKUP($A11&amp;"|"&amp;P$2,'Mérkőzések | eredmények'!$B:$K,5,0))),"")</f>
        <v>4</v>
      </c>
      <c r="Q11" s="5">
        <f>IFERROR(IFERROR(
IF(VLOOKUP($A11&amp;"|"&amp;P$2,'Mérkőzések | eredmények'!$A:$K,7,0)="","",VLOOKUP($A11&amp;"|"&amp;P$2,'Mérkőzések | eredmények'!$A:$K,7,0)),
IF(VLOOKUP($A11&amp;"|"&amp;P$2,'Mérkőzések | eredmények'!$B:$K,6,0)="","",VLOOKUP($A11&amp;"|"&amp;P$2,'Mérkőzések | eredmények'!$B:$K,6,0))),"")</f>
        <v>0</v>
      </c>
      <c r="R11" s="77" t="str">
        <f>IFERROR(IFERROR(
IF(VLOOKUP($A11&amp;"|"&amp;R$2,'Mérkőzések | eredmények'!$A:$K,6,0)="","",VLOOKUP($A11&amp;"|"&amp;R$2,'Mérkőzések | eredmények'!$A:$K,6,0)),
IF(VLOOKUP($A11&amp;"|"&amp;R$2,'Mérkőzések | eredmények'!$B:$K,5,0)="","",VLOOKUP($A11&amp;"|"&amp;R$2,'Mérkőzések | eredmények'!$B:$K,5,0))),"")</f>
        <v/>
      </c>
      <c r="S11" s="19" t="str">
        <f>IFERROR(IFERROR(
IF(VLOOKUP($A11&amp;"|"&amp;R$2,'Mérkőzések | eredmények'!$A:$K,7,0)="","",VLOOKUP($A11&amp;"|"&amp;R$2,'Mérkőzések | eredmények'!$A:$K,7,0)),
IF(VLOOKUP($A11&amp;"|"&amp;R$2,'Mérkőzések | eredmények'!$B:$K,6,0)="","",VLOOKUP($A11&amp;"|"&amp;R$2,'Mérkőzések | eredmények'!$B:$K,6,0))),"")</f>
        <v/>
      </c>
      <c r="T11" s="3" t="str">
        <f>IFERROR(IFERROR(
IF(VLOOKUP($A11&amp;"|"&amp;T$2,'Mérkőzések | eredmények'!$A:$K,6,0)="","",VLOOKUP($A11&amp;"|"&amp;T$2,'Mérkőzések | eredmények'!$A:$K,6,0)),
IF(VLOOKUP($A11&amp;"|"&amp;T$2,'Mérkőzések | eredmények'!$B:$K,5,0)="","",VLOOKUP($A11&amp;"|"&amp;T$2,'Mérkőzések | eredmények'!$B:$K,5,0))),"")</f>
        <v/>
      </c>
      <c r="U11" s="5" t="str">
        <f>IFERROR(IFERROR(
IF(VLOOKUP($A11&amp;"|"&amp;T$2,'Mérkőzések | eredmények'!$A:$K,7,0)="","",VLOOKUP($A11&amp;"|"&amp;T$2,'Mérkőzések | eredmények'!$A:$K,7,0)),
IF(VLOOKUP($A11&amp;"|"&amp;T$2,'Mérkőzések | eredmények'!$B:$K,6,0)="","",VLOOKUP($A11&amp;"|"&amp;T$2,'Mérkőzések | eredmények'!$B:$K,6,0))),"")</f>
        <v/>
      </c>
      <c r="Y11" s="17">
        <f>IF(cs_7&lt;&gt;"",7,"")</f>
        <v>7</v>
      </c>
      <c r="Z11" t="str">
        <f>IF(Y11="","",_xlfn.XLOOKUP(LARGE('Csapatok'!F:F,7),'Csapatok'!F:F,'Csapatok'!A:A))</f>
        <v>PERMETEZŐ KACSÁK - TOP CHALLENGE II.</v>
      </c>
      <c r="AA11" s="17">
        <f>IF(Y11="","",_xlfn.XLOOKUP(Z11,'Csapatok'!A:A,'Csapatok'!B:B))</f>
        <v>0</v>
      </c>
    </row>
    <row r="12" spans="1:27" ht="17.25" customHeight="1" x14ac:dyDescent="0.3">
      <c r="A12" s="83"/>
      <c r="B12" s="20">
        <f>IFERROR(IFERROR(
IF(VLOOKUP($A11&amp;"|"&amp;B$2,'Mérkőzések | eredmények'!$A:$K,8,0)="","",VLOOKUP($A11&amp;"|"&amp;B$2,'Mérkőzések | eredmények'!$A:$K,8,0)),
IF(VLOOKUP($A11&amp;"|"&amp;B$2,'Mérkőzések | eredmények'!$B:$K,7,0)="","",VLOOKUP($A11&amp;"|"&amp;B$2,'Mérkőzések | eredmények'!$B:$K,7,0))),"")</f>
        <v>12</v>
      </c>
      <c r="C12" s="21">
        <f>IFERROR(IFERROR(
IF(VLOOKUP($A11&amp;"|"&amp;B$2,'Mérkőzések | eredmények'!$A:$K,9,0)="","",VLOOKUP($A11&amp;"|"&amp;B$2,'Mérkőzések | eredmények'!$A:$K,9,0)),
IF(VLOOKUP($A11&amp;"|"&amp;B$2,'Mérkőzések | eredmények'!$B:$K,8,0)="","",VLOOKUP($A11&amp;"|"&amp;B$2,'Mérkőzések | eredmények'!$B:$K,8,0))),"")</f>
        <v>1</v>
      </c>
      <c r="D12" s="20">
        <f>IFERROR(IFERROR(
IF(VLOOKUP($A11&amp;"|"&amp;D$2,'Mérkőzések | eredmények'!$A:$K,8,0)="","",VLOOKUP($A11&amp;"|"&amp;D$2,'Mérkőzések | eredmények'!$A:$K,8,0)),
IF(VLOOKUP($A11&amp;"|"&amp;D$2,'Mérkőzések | eredmények'!$B:$K,7,0)="","",VLOOKUP($A11&amp;"|"&amp;D$2,'Mérkőzések | eredmények'!$B:$K,7,0))),"")</f>
        <v>11</v>
      </c>
      <c r="E12" s="21">
        <f>IFERROR(IFERROR(
IF(VLOOKUP($A11&amp;"|"&amp;D$2,'Mérkőzések | eredmények'!$A:$K,9,0)="","",VLOOKUP($A11&amp;"|"&amp;D$2,'Mérkőzések | eredmények'!$A:$K,9,0)),
IF(VLOOKUP($A11&amp;"|"&amp;D$2,'Mérkőzések | eredmények'!$B:$K,8,0)="","",VLOOKUP($A11&amp;"|"&amp;D$2,'Mérkőzések | eredmények'!$B:$K,8,0))),"")</f>
        <v>1</v>
      </c>
      <c r="F12" s="22">
        <f>IFERROR(IFERROR(
IF(VLOOKUP($A11&amp;"|"&amp;F$2,'Mérkőzések | eredmények'!$A:$K,8,0)="","",VLOOKUP($A11&amp;"|"&amp;F$2,'Mérkőzések | eredmények'!$A:$K,8,0)),
IF(VLOOKUP($A11&amp;"|"&amp;F$2,'Mérkőzések | eredmények'!$B:$K,7,0)="","",VLOOKUP($A11&amp;"|"&amp;F$2,'Mérkőzések | eredmények'!$B:$K,7,0))),"")</f>
        <v>11</v>
      </c>
      <c r="G12" s="23">
        <f>IFERROR(IFERROR(
IF(VLOOKUP($A11&amp;"|"&amp;F$2,'Mérkőzések | eredmények'!$A:$K,9,0)="","",VLOOKUP($A11&amp;"|"&amp;F$2,'Mérkőzések | eredmények'!$A:$K,9,0)),
IF(VLOOKUP($A11&amp;"|"&amp;F$2,'Mérkőzések | eredmények'!$B:$K,8,0)="","",VLOOKUP($A11&amp;"|"&amp;F$2,'Mérkőzések | eredmények'!$B:$K,8,0))),"")</f>
        <v>3</v>
      </c>
      <c r="H12" s="22">
        <f>IFERROR(IFERROR(
IF(VLOOKUP($A11&amp;"|"&amp;H$2,'Mérkőzések | eredmények'!$A:$K,8,0)="","",VLOOKUP($A11&amp;"|"&amp;H$2,'Mérkőzések | eredmények'!$A:$K,8,0)),
IF(VLOOKUP($A11&amp;"|"&amp;H$2,'Mérkőzések | eredmények'!$B:$K,7,0)="","",VLOOKUP($A11&amp;"|"&amp;H$2,'Mérkőzések | eredmények'!$B:$K,7,0))),"")</f>
        <v>12</v>
      </c>
      <c r="I12" s="27">
        <f>IFERROR(IFERROR(
IF(VLOOKUP($A11&amp;"|"&amp;H$2,'Mérkőzések | eredmények'!$A:$K,9,0)="","",VLOOKUP($A11&amp;"|"&amp;H$2,'Mérkőzések | eredmények'!$A:$K,9,0)),
IF(VLOOKUP($A11&amp;"|"&amp;H$2,'Mérkőzések | eredmények'!$B:$K,8,0)="","",VLOOKUP($A11&amp;"|"&amp;H$2,'Mérkőzések | eredmények'!$B:$K,8,0))),"")</f>
        <v>0</v>
      </c>
      <c r="J12" s="12"/>
      <c r="K12" s="81"/>
      <c r="L12" s="22" t="str">
        <f>IFERROR(IFERROR(
IF(VLOOKUP($A11&amp;"|"&amp;L$2,'Mérkőzések | eredmények'!$A:$K,8,0)="","",VLOOKUP($A11&amp;"|"&amp;L$2,'Mérkőzések | eredmények'!$A:$K,8,0)),
IF(VLOOKUP($A11&amp;"|"&amp;L$2,'Mérkőzések | eredmények'!$B:$K,7,0)="","",VLOOKUP($A11&amp;"|"&amp;L$2,'Mérkőzések | eredmények'!$B:$K,7,0))),"")</f>
        <v/>
      </c>
      <c r="M12" s="23" t="str">
        <f>IFERROR(IFERROR(
IF(VLOOKUP($A11&amp;"|"&amp;L$2,'Mérkőzések | eredmények'!$A:$K,9,0)="","",VLOOKUP($A11&amp;"|"&amp;L$2,'Mérkőzések | eredmények'!$A:$K,9,0)),
IF(VLOOKUP($A11&amp;"|"&amp;L$2,'Mérkőzések | eredmények'!$B:$K,8,0)="","",VLOOKUP($A11&amp;"|"&amp;L$2,'Mérkőzések | eredmények'!$B:$K,8,0))),"")</f>
        <v/>
      </c>
      <c r="N12" s="20" t="str">
        <f>IFERROR(IFERROR(
IF(VLOOKUP($A11&amp;"|"&amp;N$2,'Mérkőzések | eredmények'!$A:$K,8,0)="","",VLOOKUP($A11&amp;"|"&amp;N$2,'Mérkőzések | eredmények'!$A:$K,8,0)),
IF(VLOOKUP($A11&amp;"|"&amp;N$2,'Mérkőzések | eredmények'!$B:$K,7,0)="","",VLOOKUP($A11&amp;"|"&amp;N$2,'Mérkőzések | eredmények'!$B:$K,7,0))),"")</f>
        <v/>
      </c>
      <c r="O12" s="21" t="str">
        <f>IFERROR(IFERROR(
IF(VLOOKUP($A11&amp;"|"&amp;N$2,'Mérkőzések | eredmények'!$A:$K,9,0)="","",VLOOKUP($A11&amp;"|"&amp;N$2,'Mérkőzések | eredmények'!$A:$K,9,0)),
IF(VLOOKUP($A11&amp;"|"&amp;N$2,'Mérkőzések | eredmények'!$B:$K,8,0)="","",VLOOKUP($A11&amp;"|"&amp;N$2,'Mérkőzések | eredmények'!$B:$K,8,0))),"")</f>
        <v/>
      </c>
      <c r="P12" s="20">
        <f>IFERROR(IFERROR(
IF(VLOOKUP($A11&amp;"|"&amp;P$2,'Mérkőzések | eredmények'!$A:$K,8,0)="","",VLOOKUP($A11&amp;"|"&amp;P$2,'Mérkőzések | eredmények'!$A:$K,8,0)),
IF(VLOOKUP($A11&amp;"|"&amp;P$2,'Mérkőzések | eredmények'!$B:$K,7,0)="","",VLOOKUP($A11&amp;"|"&amp;P$2,'Mérkőzések | eredmények'!$B:$K,7,0))),"")</f>
        <v>12</v>
      </c>
      <c r="Q12" s="24">
        <f>IFERROR(IFERROR(
IF(VLOOKUP($A11&amp;"|"&amp;P$2,'Mérkőzések | eredmények'!$A:$K,9,0)="","",VLOOKUP($A11&amp;"|"&amp;P$2,'Mérkőzések | eredmények'!$A:$K,9,0)),
IF(VLOOKUP($A11&amp;"|"&amp;P$2,'Mérkőzések | eredmények'!$B:$K,8,0)="","",VLOOKUP($A11&amp;"|"&amp;P$2,'Mérkőzések | eredmények'!$B:$K,8,0))),"")</f>
        <v>4</v>
      </c>
      <c r="R12" s="27" t="str">
        <f>IFERROR(IFERROR(
IF(VLOOKUP($A11&amp;"|"&amp;R$2,'Mérkőzések | eredmények'!$A:$K,8,0)="","",VLOOKUP($A11&amp;"|"&amp;R$2,'Mérkőzések | eredmények'!$A:$K,8,0)),
IF(VLOOKUP($A11&amp;"|"&amp;R$2,'Mérkőzések | eredmények'!$B:$K,7,0)="","",VLOOKUP($A11&amp;"|"&amp;R$2,'Mérkőzések | eredmények'!$B:$K,7,0))),"")</f>
        <v/>
      </c>
      <c r="S12" s="21" t="str">
        <f>IFERROR(IFERROR(
IF(VLOOKUP($A11&amp;"|"&amp;R$2,'Mérkőzések | eredmények'!$A:$K,9,0)="","",VLOOKUP($A11&amp;"|"&amp;R$2,'Mérkőzések | eredmények'!$A:$K,9,0)),
IF(VLOOKUP($A11&amp;"|"&amp;R$2,'Mérkőzések | eredmények'!$B:$K,8,0)="","",VLOOKUP($A11&amp;"|"&amp;R$2,'Mérkőzések | eredmények'!$B:$K,8,0))),"")</f>
        <v/>
      </c>
      <c r="T12" s="22" t="str">
        <f>IFERROR(IFERROR(
IF(VLOOKUP($A11&amp;"|"&amp;T$2,'Mérkőzések | eredmények'!$A:$K,8,0)="","",VLOOKUP($A11&amp;"|"&amp;T$2,'Mérkőzések | eredmények'!$A:$K,8,0)),
IF(VLOOKUP($A11&amp;"|"&amp;T$2,'Mérkőzések | eredmények'!$B:$K,7,0)="","",VLOOKUP($A11&amp;"|"&amp;T$2,'Mérkőzések | eredmények'!$B:$K,7,0))),"")</f>
        <v/>
      </c>
      <c r="U12" s="25" t="str">
        <f>IFERROR(IFERROR(
IF(VLOOKUP($A11&amp;"|"&amp;T$2,'Mérkőzések | eredmények'!$A:$K,9,0)="","",VLOOKUP($A11&amp;"|"&amp;T$2,'Mérkőzések | eredmények'!$A:$K,9,0)),
IF(VLOOKUP($A11&amp;"|"&amp;T$2,'Mérkőzések | eredmények'!$B:$K,8,0)="","",VLOOKUP($A11&amp;"|"&amp;T$2,'Mérkőzések | eredmények'!$B:$K,8,0))),"")</f>
        <v/>
      </c>
      <c r="Y12" s="17">
        <f>IF(cs_8&lt;&gt;"",8,"")</f>
        <v>8</v>
      </c>
      <c r="Z12" t="str">
        <f>IF(Y12="","",_xlfn.XLOOKUP(LARGE('Csapatok'!F:F,8),'Csapatok'!F:F,'Csapatok'!A:A))</f>
        <v>ANICO KÉSZHÁZAK EGRI SQUASH SE</v>
      </c>
      <c r="AA12" s="17">
        <f>IF(Y12="","",_xlfn.XLOOKUP(Z12,'Csapatok'!A:A,'Csapatok'!B:B))</f>
        <v>0</v>
      </c>
    </row>
    <row r="13" spans="1:27" ht="17.25" customHeight="1" x14ac:dyDescent="0.3">
      <c r="A13" s="82" t="str">
        <f>IF(cs_6="","",cs_6)</f>
        <v>ANICO KÉSZHÁZAK EGRI SQUASH SE</v>
      </c>
      <c r="B13" s="3">
        <f>IFERROR(IFERROR(
IF(VLOOKUP($A13&amp;"|"&amp;B$2,'Mérkőzések | eredmények'!$A:$K,6,0)="","",VLOOKUP($A13&amp;"|"&amp;B$2,'Mérkőzések | eredmények'!$A:$K,6,0)),
IF(VLOOKUP($A13&amp;"|"&amp;B$2,'Mérkőzések | eredmények'!$B:$K,5,0)="","",VLOOKUP($A13&amp;"|"&amp;B$2,'Mérkőzések | eredmények'!$B:$K,5,0))),"")</f>
        <v>4</v>
      </c>
      <c r="C13" s="4">
        <f>IFERROR(IFERROR(
IF(VLOOKUP($A13&amp;"|"&amp;B$2,'Mérkőzések | eredmények'!$A:$K,7,0)="","",VLOOKUP($A13&amp;"|"&amp;B$2,'Mérkőzések | eredmények'!$A:$K,7,0)),
IF(VLOOKUP($A13&amp;"|"&amp;B$2,'Mérkőzések | eredmények'!$B:$K,6,0)="","",VLOOKUP($A13&amp;"|"&amp;B$2,'Mérkőzések | eredmények'!$B:$K,6,0))),"")</f>
        <v>0</v>
      </c>
      <c r="D13" s="8">
        <f>IFERROR(IFERROR(
IF(VLOOKUP($A13&amp;"|"&amp;D$2,'Mérkőzések | eredmények'!$A:$K,6,0)="","",VLOOKUP($A13&amp;"|"&amp;D$2,'Mérkőzések | eredmények'!$A:$K,6,0)),
IF(VLOOKUP($A13&amp;"|"&amp;D$2,'Mérkőzések | eredmények'!$B:$K,5,0)="","",VLOOKUP($A13&amp;"|"&amp;D$2,'Mérkőzések | eredmények'!$B:$K,5,0))),"")</f>
        <v>4</v>
      </c>
      <c r="E13" s="4">
        <f>IFERROR(IFERROR(
IF(VLOOKUP($A13&amp;"|"&amp;D$2,'Mérkőzések | eredmények'!$A:$K,7,0)="","",VLOOKUP($A13&amp;"|"&amp;D$2,'Mérkőzések | eredmények'!$A:$K,7,0)),
IF(VLOOKUP($A13&amp;"|"&amp;D$2,'Mérkőzések | eredmények'!$B:$K,6,0)="","",VLOOKUP($A13&amp;"|"&amp;D$2,'Mérkőzések | eredmények'!$B:$K,6,0))),"")</f>
        <v>0</v>
      </c>
      <c r="F13" s="3">
        <f>IFERROR(IFERROR(
IF(VLOOKUP($A13&amp;"|"&amp;F$2,'Mérkőzések | eredmények'!$A:$K,6,0)="","",VLOOKUP($A13&amp;"|"&amp;F$2,'Mérkőzések | eredmények'!$A:$K,6,0)),
IF(VLOOKUP($A13&amp;"|"&amp;F$2,'Mérkőzések | eredmények'!$B:$K,5,0)="","",VLOOKUP($A13&amp;"|"&amp;F$2,'Mérkőzések | eredmények'!$B:$K,5,0))),"")</f>
        <v>4</v>
      </c>
      <c r="G13" s="4">
        <f>IFERROR(IFERROR(
IF(VLOOKUP($A13&amp;"|"&amp;F$2,'Mérkőzések | eredmények'!$A:$K,7,0)="","",VLOOKUP($A13&amp;"|"&amp;F$2,'Mérkőzések | eredmények'!$A:$K,7,0)),
IF(VLOOKUP($A13&amp;"|"&amp;F$2,'Mérkőzések | eredmények'!$B:$K,6,0)="","",VLOOKUP($A13&amp;"|"&amp;F$2,'Mérkőzések | eredmények'!$B:$K,6,0))),"")</f>
        <v>0</v>
      </c>
      <c r="H13" s="3">
        <f>IFERROR(IFERROR(
IF(VLOOKUP($A13&amp;"|"&amp;H$2,'Mérkőzések | eredmények'!$A:$K,6,0)="","",VLOOKUP($A13&amp;"|"&amp;H$2,'Mérkőzések | eredmények'!$A:$K,6,0)),
IF(VLOOKUP($A13&amp;"|"&amp;H$2,'Mérkőzések | eredmények'!$B:$K,5,0)="","",VLOOKUP($A13&amp;"|"&amp;H$2,'Mérkőzések | eredmények'!$B:$K,5,0))),"")</f>
        <v>4</v>
      </c>
      <c r="I13" s="4">
        <f>IFERROR(IFERROR(
IF(VLOOKUP($A13&amp;"|"&amp;H$2,'Mérkőzések | eredmények'!$A:$K,7,0)="","",VLOOKUP($A13&amp;"|"&amp;H$2,'Mérkőzések | eredmények'!$A:$K,7,0)),
IF(VLOOKUP($A13&amp;"|"&amp;H$2,'Mérkőzések | eredmények'!$B:$K,6,0)="","",VLOOKUP($A13&amp;"|"&amp;H$2,'Mérkőzések | eredmények'!$B:$K,6,0))),"")</f>
        <v>0</v>
      </c>
      <c r="J13" s="3" t="str">
        <f>IFERROR(IFERROR(
IF(VLOOKUP($A13&amp;"|"&amp;J$2,'Mérkőzések | eredmények'!$A:$K,6,0)="","",VLOOKUP($A13&amp;"|"&amp;J$2,'Mérkőzések | eredmények'!$A:$K,6,0)),
IF(VLOOKUP($A13&amp;"|"&amp;J$2,'Mérkőzések | eredmények'!$B:$K,5,0)="","",VLOOKUP($A13&amp;"|"&amp;J$2,'Mérkőzések | eredmények'!$B:$K,5,0))),"")</f>
        <v/>
      </c>
      <c r="K13" s="4" t="str">
        <f>IFERROR(IFERROR(
IF(VLOOKUP($A13&amp;"|"&amp;J$2,'Mérkőzések | eredmények'!$A:$K,7,0)="","",VLOOKUP($A13&amp;"|"&amp;J$2,'Mérkőzések | eredmények'!$A:$K,7,0)),
IF(VLOOKUP($A13&amp;"|"&amp;J$2,'Mérkőzések | eredmények'!$B:$K,6,0)="","",VLOOKUP($A13&amp;"|"&amp;J$2,'Mérkőzések | eredmények'!$B:$K,6,0))),"")</f>
        <v/>
      </c>
      <c r="L13" s="81"/>
      <c r="M13" s="81"/>
      <c r="N13" s="18">
        <f>IFERROR(IFERROR(
IF(VLOOKUP($A13&amp;"|"&amp;N$2,'Mérkőzések | eredmények'!$A:$K,6,0)="","",VLOOKUP($A13&amp;"|"&amp;N$2,'Mérkőzések | eredmények'!$A:$K,6,0)),
IF(VLOOKUP($A13&amp;"|"&amp;N$2,'Mérkőzések | eredmények'!$B:$K,5,0)="","",VLOOKUP($A13&amp;"|"&amp;N$2,'Mérkőzések | eredmények'!$B:$K,5,0))),"")</f>
        <v>1</v>
      </c>
      <c r="O13" s="19">
        <f>IFERROR(IFERROR(
IF(VLOOKUP($A13&amp;"|"&amp;N$2,'Mérkőzések | eredmények'!$A:$K,7,0)="","",VLOOKUP($A13&amp;"|"&amp;N$2,'Mérkőzések | eredmények'!$A:$K,7,0)),
IF(VLOOKUP($A13&amp;"|"&amp;N$2,'Mérkőzések | eredmények'!$B:$K,6,0)="","",VLOOKUP($A13&amp;"|"&amp;N$2,'Mérkőzések | eredmények'!$B:$K,6,0))),"")</f>
        <v>3</v>
      </c>
      <c r="P13" s="3" t="str">
        <f>IFERROR(IFERROR(
IF(VLOOKUP($A13&amp;"|"&amp;P$2,'Mérkőzések | eredmények'!$A:$K,6,0)="","",VLOOKUP($A13&amp;"|"&amp;P$2,'Mérkőzések | eredmények'!$A:$K,6,0)),
IF(VLOOKUP($A13&amp;"|"&amp;P$2,'Mérkőzések | eredmények'!$B:$K,5,0)="","",VLOOKUP($A13&amp;"|"&amp;P$2,'Mérkőzések | eredmények'!$B:$K,5,0))),"")</f>
        <v/>
      </c>
      <c r="Q13" s="5" t="str">
        <f>IFERROR(IFERROR(
IF(VLOOKUP($A13&amp;"|"&amp;P$2,'Mérkőzések | eredmények'!$A:$K,7,0)="","",VLOOKUP($A13&amp;"|"&amp;P$2,'Mérkőzések | eredmények'!$A:$K,7,0)),
IF(VLOOKUP($A13&amp;"|"&amp;P$2,'Mérkőzések | eredmények'!$B:$K,6,0)="","",VLOOKUP($A13&amp;"|"&amp;P$2,'Mérkőzések | eredmények'!$B:$K,6,0))),"")</f>
        <v/>
      </c>
      <c r="R13" s="77" t="str">
        <f>IFERROR(IFERROR(
IF(VLOOKUP($A13&amp;"|"&amp;R$2,'Mérkőzések | eredmények'!$A:$K,6,0)="","",VLOOKUP($A13&amp;"|"&amp;R$2,'Mérkőzések | eredmények'!$A:$K,6,0)),
IF(VLOOKUP($A13&amp;"|"&amp;R$2,'Mérkőzések | eredmények'!$B:$K,5,0)="","",VLOOKUP($A13&amp;"|"&amp;R$2,'Mérkőzések | eredmények'!$B:$K,5,0))),"")</f>
        <v/>
      </c>
      <c r="S13" s="19" t="str">
        <f>IFERROR(IFERROR(
IF(VLOOKUP($A13&amp;"|"&amp;R$2,'Mérkőzések | eredmények'!$A:$K,7,0)="","",VLOOKUP($A13&amp;"|"&amp;R$2,'Mérkőzések | eredmények'!$A:$K,7,0)),
IF(VLOOKUP($A13&amp;"|"&amp;R$2,'Mérkőzések | eredmények'!$B:$K,6,0)="","",VLOOKUP($A13&amp;"|"&amp;R$2,'Mérkőzések | eredmények'!$B:$K,6,0))),"")</f>
        <v/>
      </c>
      <c r="T13" s="3" t="str">
        <f>IFERROR(IFERROR(
IF(VLOOKUP($A13&amp;"|"&amp;T$2,'Mérkőzések | eredmények'!$A:$K,6,0)="","",VLOOKUP($A13&amp;"|"&amp;T$2,'Mérkőzések | eredmények'!$A:$K,6,0)),
IF(VLOOKUP($A13&amp;"|"&amp;T$2,'Mérkőzések | eredmények'!$B:$K,5,0)="","",VLOOKUP($A13&amp;"|"&amp;T$2,'Mérkőzések | eredmények'!$B:$K,5,0))),"")</f>
        <v/>
      </c>
      <c r="U13" s="5" t="str">
        <f>IFERROR(IFERROR(
IF(VLOOKUP($A13&amp;"|"&amp;T$2,'Mérkőzések | eredmények'!$A:$K,7,0)="","",VLOOKUP($A13&amp;"|"&amp;T$2,'Mérkőzések | eredmények'!$A:$K,7,0)),
IF(VLOOKUP($A13&amp;"|"&amp;T$2,'Mérkőzések | eredmények'!$B:$K,6,0)="","",VLOOKUP($A13&amp;"|"&amp;T$2,'Mérkőzések | eredmények'!$B:$K,6,0))),"")</f>
        <v/>
      </c>
      <c r="Y13" s="17" t="str">
        <f>IF(cs_9&lt;&gt;"",9,"")</f>
        <v/>
      </c>
      <c r="Z13" t="str">
        <f>IF(Y13="","",_xlfn.XLOOKUP(LARGE('Csapatok'!F:F,9),'Csapatok'!F:F,'Csapatok'!A:A))</f>
        <v/>
      </c>
      <c r="AA13" s="17" t="str">
        <f>IF(Y13="","",_xlfn.XLOOKUP(Z13,'Csapatok'!A:A,'Csapatok'!B:B))</f>
        <v/>
      </c>
    </row>
    <row r="14" spans="1:27" ht="17.25" customHeight="1" x14ac:dyDescent="0.3">
      <c r="A14" s="87"/>
      <c r="B14" s="20">
        <f>IFERROR(IFERROR(
IF(VLOOKUP($A13&amp;"|"&amp;B$2,'Mérkőzések | eredmények'!$A:$K,8,0)="","",VLOOKUP($A13&amp;"|"&amp;B$2,'Mérkőzések | eredmények'!$A:$K,8,0)),
IF(VLOOKUP($A13&amp;"|"&amp;B$2,'Mérkőzések | eredmények'!$B:$K,7,0)="","",VLOOKUP($A13&amp;"|"&amp;B$2,'Mérkőzések | eredmények'!$B:$K,7,0))),"")</f>
        <v>12</v>
      </c>
      <c r="C14" s="21">
        <f>IFERROR(IFERROR(
IF(VLOOKUP($A13&amp;"|"&amp;B$2,'Mérkőzések | eredmények'!$A:$K,9,0)="","",VLOOKUP($A13&amp;"|"&amp;B$2,'Mérkőzések | eredmények'!$A:$K,9,0)),
IF(VLOOKUP($A13&amp;"|"&amp;B$2,'Mérkőzések | eredmények'!$B:$K,8,0)="","",VLOOKUP($A13&amp;"|"&amp;B$2,'Mérkőzések | eredmények'!$B:$K,8,0))),"")</f>
        <v>0</v>
      </c>
      <c r="D14" s="28">
        <f>IFERROR(IFERROR(
IF(VLOOKUP($A13&amp;"|"&amp;D$2,'Mérkőzések | eredmények'!$A:$K,8,0)="","",VLOOKUP($A13&amp;"|"&amp;D$2,'Mérkőzések | eredmények'!$A:$K,8,0)),
IF(VLOOKUP($A13&amp;"|"&amp;D$2,'Mérkőzések | eredmények'!$B:$K,7,0)="","",VLOOKUP($A13&amp;"|"&amp;D$2,'Mérkőzések | eredmények'!$B:$K,7,0))),"")</f>
        <v>12</v>
      </c>
      <c r="E14" s="21">
        <f>IFERROR(IFERROR(
IF(VLOOKUP($A13&amp;"|"&amp;D$2,'Mérkőzések | eredmények'!$A:$K,9,0)="","",VLOOKUP($A13&amp;"|"&amp;D$2,'Mérkőzések | eredmények'!$A:$K,9,0)),
IF(VLOOKUP($A13&amp;"|"&amp;D$2,'Mérkőzések | eredmények'!$B:$K,8,0)="","",VLOOKUP($A13&amp;"|"&amp;D$2,'Mérkőzések | eredmények'!$B:$K,8,0))),"")</f>
        <v>1</v>
      </c>
      <c r="F14" s="20">
        <f>IFERROR(IFERROR(
IF(VLOOKUP($A13&amp;"|"&amp;F$2,'Mérkőzések | eredmények'!$A:$K,8,0)="","",VLOOKUP($A13&amp;"|"&amp;F$2,'Mérkőzések | eredmények'!$A:$K,8,0)),
IF(VLOOKUP($A13&amp;"|"&amp;F$2,'Mérkőzések | eredmények'!$B:$K,7,0)="","",VLOOKUP($A13&amp;"|"&amp;F$2,'Mérkőzések | eredmények'!$B:$K,7,0))),"")</f>
        <v>12</v>
      </c>
      <c r="G14" s="21">
        <f>IFERROR(IFERROR(
IF(VLOOKUP($A13&amp;"|"&amp;F$2,'Mérkőzések | eredmények'!$A:$K,9,0)="","",VLOOKUP($A13&amp;"|"&amp;F$2,'Mérkőzések | eredmények'!$A:$K,9,0)),
IF(VLOOKUP($A13&amp;"|"&amp;F$2,'Mérkőzések | eredmények'!$B:$K,8,0)="","",VLOOKUP($A13&amp;"|"&amp;F$2,'Mérkőzések | eredmények'!$B:$K,8,0))),"")</f>
        <v>1</v>
      </c>
      <c r="H14" s="20">
        <f>IFERROR(IFERROR(
IF(VLOOKUP($A13&amp;"|"&amp;H$2,'Mérkőzések | eredmények'!$A:$K,8,0)="","",VLOOKUP($A13&amp;"|"&amp;H$2,'Mérkőzések | eredmények'!$A:$K,8,0)),
IF(VLOOKUP($A13&amp;"|"&amp;H$2,'Mérkőzések | eredmények'!$B:$K,7,0)="","",VLOOKUP($A13&amp;"|"&amp;H$2,'Mérkőzések | eredmények'!$B:$K,7,0))),"")</f>
        <v>11</v>
      </c>
      <c r="I14" s="21">
        <f>IFERROR(IFERROR(
IF(VLOOKUP($A13&amp;"|"&amp;H$2,'Mérkőzések | eredmények'!$A:$K,9,0)="","",VLOOKUP($A13&amp;"|"&amp;H$2,'Mérkőzések | eredmények'!$A:$K,9,0)),
IF(VLOOKUP($A13&amp;"|"&amp;H$2,'Mérkőzések | eredmények'!$B:$K,8,0)="","",VLOOKUP($A13&amp;"|"&amp;H$2,'Mérkőzések | eredmények'!$B:$K,8,0))),"")</f>
        <v>2</v>
      </c>
      <c r="J14" s="20" t="str">
        <f>IFERROR(IFERROR(
IF(VLOOKUP($A13&amp;"|"&amp;J$2,'Mérkőzések | eredmények'!$A:$K,8,0)="","",VLOOKUP($A13&amp;"|"&amp;J$2,'Mérkőzések | eredmények'!$A:$K,8,0)),
IF(VLOOKUP($A13&amp;"|"&amp;J$2,'Mérkőzések | eredmények'!$B:$K,7,0)="","",VLOOKUP($A13&amp;"|"&amp;J$2,'Mérkőzések | eredmények'!$B:$K,7,0))),"")</f>
        <v/>
      </c>
      <c r="K14" s="29" t="str">
        <f>IFERROR(IFERROR(
IF(VLOOKUP($A13&amp;"|"&amp;J$2,'Mérkőzések | eredmények'!$A:$K,9,0)="","",VLOOKUP($A13&amp;"|"&amp;J$2,'Mérkőzések | eredmények'!$A:$K,9,0)),
IF(VLOOKUP($A13&amp;"|"&amp;J$2,'Mérkőzések | eredmények'!$B:$K,8,0)="","",VLOOKUP($A13&amp;"|"&amp;J$2,'Mérkőzések | eredmények'!$B:$K,8,0))),"")</f>
        <v/>
      </c>
      <c r="L14" s="12"/>
      <c r="M14" s="81"/>
      <c r="N14" s="20">
        <f>IFERROR(IFERROR(
IF(VLOOKUP($A13&amp;"|"&amp;N$2,'Mérkőzések | eredmények'!$A:$K,8,0)="","",VLOOKUP($A13&amp;"|"&amp;N$2,'Mérkőzések | eredmények'!$A:$K,8,0)),
IF(VLOOKUP($A13&amp;"|"&amp;N$2,'Mérkőzések | eredmények'!$B:$K,7,0)="","",VLOOKUP($A13&amp;"|"&amp;N$2,'Mérkőzések | eredmények'!$B:$K,7,0))),"")</f>
        <v>3</v>
      </c>
      <c r="O14" s="21">
        <f>IFERROR(IFERROR(
IF(VLOOKUP($A13&amp;"|"&amp;N$2,'Mérkőzések | eredmények'!$A:$K,9,0)="","",VLOOKUP($A13&amp;"|"&amp;N$2,'Mérkőzések | eredmények'!$A:$K,9,0)),
IF(VLOOKUP($A13&amp;"|"&amp;N$2,'Mérkőzések | eredmények'!$B:$K,8,0)="","",VLOOKUP($A13&amp;"|"&amp;N$2,'Mérkőzések | eredmények'!$B:$K,8,0))),"")</f>
        <v>9</v>
      </c>
      <c r="P14" s="20" t="str">
        <f>IFERROR(IFERROR(
IF(VLOOKUP($A13&amp;"|"&amp;P$2,'Mérkőzések | eredmények'!$A:$K,8,0)="","",VLOOKUP($A13&amp;"|"&amp;P$2,'Mérkőzések | eredmények'!$A:$K,8,0)),
IF(VLOOKUP($A13&amp;"|"&amp;P$2,'Mérkőzések | eredmények'!$B:$K,7,0)="","",VLOOKUP($A13&amp;"|"&amp;P$2,'Mérkőzések | eredmények'!$B:$K,7,0))),"")</f>
        <v/>
      </c>
      <c r="Q14" s="24" t="str">
        <f>IFERROR(IFERROR(
IF(VLOOKUP($A13&amp;"|"&amp;P$2,'Mérkőzések | eredmények'!$A:$K,9,0)="","",VLOOKUP($A13&amp;"|"&amp;P$2,'Mérkőzések | eredmények'!$A:$K,9,0)),
IF(VLOOKUP($A13&amp;"|"&amp;P$2,'Mérkőzések | eredmények'!$B:$K,8,0)="","",VLOOKUP($A13&amp;"|"&amp;P$2,'Mérkőzések | eredmények'!$B:$K,8,0))),"")</f>
        <v/>
      </c>
      <c r="R14" s="27" t="str">
        <f>IFERROR(IFERROR(
IF(VLOOKUP($A13&amp;"|"&amp;R$2,'Mérkőzések | eredmények'!$A:$K,8,0)="","",VLOOKUP($A13&amp;"|"&amp;R$2,'Mérkőzések | eredmények'!$A:$K,8,0)),
IF(VLOOKUP($A13&amp;"|"&amp;R$2,'Mérkőzések | eredmények'!$B:$K,7,0)="","",VLOOKUP($A13&amp;"|"&amp;R$2,'Mérkőzések | eredmények'!$B:$K,7,0))),"")</f>
        <v/>
      </c>
      <c r="S14" s="21" t="str">
        <f>IFERROR(IFERROR(
IF(VLOOKUP($A13&amp;"|"&amp;R$2,'Mérkőzések | eredmények'!$A:$K,9,0)="","",VLOOKUP($A13&amp;"|"&amp;R$2,'Mérkőzések | eredmények'!$A:$K,9,0)),
IF(VLOOKUP($A13&amp;"|"&amp;R$2,'Mérkőzések | eredmények'!$B:$K,8,0)="","",VLOOKUP($A13&amp;"|"&amp;R$2,'Mérkőzések | eredmények'!$B:$K,8,0))),"")</f>
        <v/>
      </c>
      <c r="T14" s="22" t="str">
        <f>IFERROR(IFERROR(
IF(VLOOKUP($A13&amp;"|"&amp;T$2,'Mérkőzések | eredmények'!$A:$K,8,0)="","",VLOOKUP($A13&amp;"|"&amp;T$2,'Mérkőzések | eredmények'!$A:$K,8,0)),
IF(VLOOKUP($A13&amp;"|"&amp;T$2,'Mérkőzések | eredmények'!$B:$K,7,0)="","",VLOOKUP($A13&amp;"|"&amp;T$2,'Mérkőzések | eredmények'!$B:$K,7,0))),"")</f>
        <v/>
      </c>
      <c r="U14" s="25" t="str">
        <f>IFERROR(IFERROR(
IF(VLOOKUP($A13&amp;"|"&amp;T$2,'Mérkőzések | eredmények'!$A:$K,9,0)="","",VLOOKUP($A13&amp;"|"&amp;T$2,'Mérkőzések | eredmények'!$A:$K,9,0)),
IF(VLOOKUP($A13&amp;"|"&amp;T$2,'Mérkőzések | eredmények'!$B:$K,8,0)="","",VLOOKUP($A13&amp;"|"&amp;T$2,'Mérkőzések | eredmények'!$B:$K,8,0))),"")</f>
        <v/>
      </c>
      <c r="Y14" s="17" t="str">
        <f>IF(cs_10&lt;&gt;"",10,"")</f>
        <v/>
      </c>
      <c r="Z14" t="str">
        <f>IF(Y14="","",_xlfn.XLOOKUP(LARGE('Csapatok'!F:F,10),'Csapatok'!F:F,'Csapatok'!A:A))</f>
        <v/>
      </c>
      <c r="AA14" s="17" t="str">
        <f>IF(Y14="","",_xlfn.XLOOKUP(Z14,'Csapatok'!A:A,'Csapatok'!B:B))</f>
        <v/>
      </c>
    </row>
    <row r="15" spans="1:27" ht="17.25" customHeight="1" x14ac:dyDescent="0.3">
      <c r="A15" s="86" t="str">
        <f>IF(cs_7="","",cs_7)</f>
        <v>MAFC EVOPRO</v>
      </c>
      <c r="B15" s="3">
        <f>IFERROR(IFERROR(
IF(VLOOKUP($A15&amp;"|"&amp;B$2,'Mérkőzések | eredmények'!$A:$K,6,0)="","",VLOOKUP($A15&amp;"|"&amp;B$2,'Mérkőzések | eredmények'!$A:$K,6,0)),
IF(VLOOKUP($A15&amp;"|"&amp;B$2,'Mérkőzések | eredmények'!$B:$K,5,0)="","",VLOOKUP($A15&amp;"|"&amp;B$2,'Mérkőzések | eredmények'!$B:$K,5,0))),"")</f>
        <v>4</v>
      </c>
      <c r="C15" s="4">
        <f>IFERROR(IFERROR(
IF(VLOOKUP($A15&amp;"|"&amp;B$2,'Mérkőzések | eredmények'!$A:$K,7,0)="","",VLOOKUP($A15&amp;"|"&amp;B$2,'Mérkőzések | eredmények'!$A:$K,7,0)),
IF(VLOOKUP($A15&amp;"|"&amp;B$2,'Mérkőzések | eredmények'!$B:$K,6,0)="","",VLOOKUP($A15&amp;"|"&amp;B$2,'Mérkőzések | eredmények'!$B:$K,6,0))),"")</f>
        <v>0</v>
      </c>
      <c r="D15" s="3">
        <f>IFERROR(IFERROR(
IF(VLOOKUP($A15&amp;"|"&amp;D$2,'Mérkőzések | eredmények'!$A:$K,6,0)="","",VLOOKUP($A15&amp;"|"&amp;D$2,'Mérkőzések | eredmények'!$A:$K,6,0)),
IF(VLOOKUP($A15&amp;"|"&amp;D$2,'Mérkőzések | eredmények'!$B:$K,5,0)="","",VLOOKUP($A15&amp;"|"&amp;D$2,'Mérkőzések | eredmények'!$B:$K,5,0))),"")</f>
        <v>4</v>
      </c>
      <c r="E15" s="4">
        <f>IFERROR(IFERROR(
IF(VLOOKUP($A15&amp;"|"&amp;D$2,'Mérkőzések | eredmények'!$A:$K,7,0)="","",VLOOKUP($A15&amp;"|"&amp;D$2,'Mérkőzések | eredmények'!$A:$K,7,0)),
IF(VLOOKUP($A15&amp;"|"&amp;D$2,'Mérkőzések | eredmények'!$B:$K,6,0)="","",VLOOKUP($A15&amp;"|"&amp;D$2,'Mérkőzések | eredmények'!$B:$K,6,0))),"")</f>
        <v>0</v>
      </c>
      <c r="F15" s="3">
        <f>IFERROR(IFERROR(
IF(VLOOKUP($A15&amp;"|"&amp;F$2,'Mérkőzések | eredmények'!$A:$K,6,0)="","",VLOOKUP($A15&amp;"|"&amp;F$2,'Mérkőzések | eredmények'!$A:$K,6,0)),
IF(VLOOKUP($A15&amp;"|"&amp;F$2,'Mérkőzések | eredmények'!$B:$K,5,0)="","",VLOOKUP($A15&amp;"|"&amp;F$2,'Mérkőzések | eredmények'!$B:$K,5,0))),"")</f>
        <v>4</v>
      </c>
      <c r="G15" s="4">
        <f>IFERROR(IFERROR(
IF(VLOOKUP($A15&amp;"|"&amp;F$2,'Mérkőzések | eredmények'!$A:$K,7,0)="","",VLOOKUP($A15&amp;"|"&amp;F$2,'Mérkőzések | eredmények'!$A:$K,7,0)),
IF(VLOOKUP($A15&amp;"|"&amp;F$2,'Mérkőzések | eredmények'!$B:$K,6,0)="","",VLOOKUP($A15&amp;"|"&amp;F$2,'Mérkőzések | eredmények'!$B:$K,6,0))),"")</f>
        <v>0</v>
      </c>
      <c r="H15" s="3">
        <f>IFERROR(IFERROR(
IF(VLOOKUP($A15&amp;"|"&amp;H$2,'Mérkőzések | eredmények'!$A:$K,6,0)="","",VLOOKUP($A15&amp;"|"&amp;H$2,'Mérkőzések | eredmények'!$A:$K,6,0)),
IF(VLOOKUP($A15&amp;"|"&amp;H$2,'Mérkőzések | eredmények'!$B:$K,5,0)="","",VLOOKUP($A15&amp;"|"&amp;H$2,'Mérkőzések | eredmények'!$B:$K,5,0))),"")</f>
        <v>4</v>
      </c>
      <c r="I15" s="4">
        <f>IFERROR(IFERROR(
IF(VLOOKUP($A15&amp;"|"&amp;H$2,'Mérkőzések | eredmények'!$A:$K,7,0)="","",VLOOKUP($A15&amp;"|"&amp;H$2,'Mérkőzések | eredmények'!$A:$K,7,0)),
IF(VLOOKUP($A15&amp;"|"&amp;H$2,'Mérkőzések | eredmények'!$B:$K,6,0)="","",VLOOKUP($A15&amp;"|"&amp;H$2,'Mérkőzések | eredmények'!$B:$K,6,0))),"")</f>
        <v>0</v>
      </c>
      <c r="J15" s="3" t="str">
        <f>IFERROR(IFERROR(
IF(VLOOKUP($A15&amp;"|"&amp;J$2,'Mérkőzések | eredmények'!$A:$K,6,0)="","",VLOOKUP($A15&amp;"|"&amp;J$2,'Mérkőzések | eredmények'!$A:$K,6,0)),
IF(VLOOKUP($A15&amp;"|"&amp;J$2,'Mérkőzések | eredmények'!$B:$K,5,0)="","",VLOOKUP($A15&amp;"|"&amp;J$2,'Mérkőzések | eredmények'!$B:$K,5,0))),"")</f>
        <v/>
      </c>
      <c r="K15" s="4" t="str">
        <f>IFERROR(IFERROR(
IF(VLOOKUP($A15&amp;"|"&amp;J$2,'Mérkőzések | eredmények'!$A:$K,7,0)="","",VLOOKUP($A15&amp;"|"&amp;J$2,'Mérkőzések | eredmények'!$A:$K,7,0)),
IF(VLOOKUP($A15&amp;"|"&amp;J$2,'Mérkőzések | eredmények'!$B:$K,6,0)="","",VLOOKUP($A15&amp;"|"&amp;J$2,'Mérkőzések | eredmények'!$B:$K,6,0))),"")</f>
        <v/>
      </c>
      <c r="L15" s="3">
        <f>IFERROR(IFERROR(
IF(VLOOKUP($A15&amp;"|"&amp;L$2,'Mérkőzések | eredmények'!$A:$K,6,0)="","",VLOOKUP($A15&amp;"|"&amp;L$2,'Mérkőzések | eredmények'!$A:$K,6,0)),
IF(VLOOKUP($A15&amp;"|"&amp;L$2,'Mérkőzések | eredmények'!$B:$K,5,0)="","",VLOOKUP($A15&amp;"|"&amp;L$2,'Mérkőzések | eredmények'!$B:$K,5,0))),"")</f>
        <v>1</v>
      </c>
      <c r="M15" s="4">
        <f>IFERROR(IFERROR(
IF(VLOOKUP($A15&amp;"|"&amp;L$2,'Mérkőzések | eredmények'!$A:$K,7,0)="","",VLOOKUP($A15&amp;"|"&amp;L$2,'Mérkőzések | eredmények'!$A:$K,7,0)),
IF(VLOOKUP($A15&amp;"|"&amp;L$2,'Mérkőzések | eredmények'!$B:$K,6,0)="","",VLOOKUP($A15&amp;"|"&amp;L$2,'Mérkőzések | eredmények'!$B:$K,6,0))),"")</f>
        <v>3</v>
      </c>
      <c r="N15" s="81"/>
      <c r="O15" s="81"/>
      <c r="P15" s="3" t="str">
        <f>IFERROR(IFERROR(
IF(VLOOKUP($A15&amp;"|"&amp;P$2,'Mérkőzések | eredmények'!$A:$K,6,0)="","",VLOOKUP($A15&amp;"|"&amp;P$2,'Mérkőzések | eredmények'!$A:$K,6,0)),
IF(VLOOKUP($A15&amp;"|"&amp;P$2,'Mérkőzések | eredmények'!$B:$K,5,0)="","",VLOOKUP($A15&amp;"|"&amp;P$2,'Mérkőzések | eredmények'!$B:$K,5,0))),"")</f>
        <v/>
      </c>
      <c r="Q15" s="5" t="str">
        <f>IFERROR(IFERROR(
IF(VLOOKUP($A15&amp;"|"&amp;P$2,'Mérkőzések | eredmények'!$A:$K,7,0)="","",VLOOKUP($A15&amp;"|"&amp;P$2,'Mérkőzések | eredmények'!$A:$K,7,0)),
IF(VLOOKUP($A15&amp;"|"&amp;P$2,'Mérkőzések | eredmények'!$B:$K,6,0)="","",VLOOKUP($A15&amp;"|"&amp;P$2,'Mérkőzések | eredmények'!$B:$K,6,0))),"")</f>
        <v/>
      </c>
      <c r="R15" s="77" t="str">
        <f>IFERROR(IFERROR(
IF(VLOOKUP($A15&amp;"|"&amp;R$2,'Mérkőzések | eredmények'!$A:$K,6,0)="","",VLOOKUP($A15&amp;"|"&amp;R$2,'Mérkőzések | eredmények'!$A:$K,6,0)),
IF(VLOOKUP($A15&amp;"|"&amp;R$2,'Mérkőzések | eredmények'!$B:$K,5,0)="","",VLOOKUP($A15&amp;"|"&amp;R$2,'Mérkőzések | eredmények'!$B:$K,5,0))),"")</f>
        <v/>
      </c>
      <c r="S15" s="19" t="str">
        <f>IFERROR(IFERROR(
IF(VLOOKUP($A15&amp;"|"&amp;R$2,'Mérkőzések | eredmények'!$A:$K,7,0)="","",VLOOKUP($A15&amp;"|"&amp;R$2,'Mérkőzések | eredmények'!$A:$K,7,0)),
IF(VLOOKUP($A15&amp;"|"&amp;R$2,'Mérkőzések | eredmények'!$B:$K,6,0)="","",VLOOKUP($A15&amp;"|"&amp;R$2,'Mérkőzések | eredmények'!$B:$K,6,0))),"")</f>
        <v/>
      </c>
      <c r="T15" s="11" t="str">
        <f>IFERROR(IFERROR(
IF(VLOOKUP($A15&amp;"|"&amp;T$2,'Mérkőzések | eredmények'!$A:$K,6,0)="","",VLOOKUP($A15&amp;"|"&amp;T$2,'Mérkőzések | eredmények'!$A:$K,6,0)),
IF(VLOOKUP($A15&amp;"|"&amp;T$2,'Mérkőzések | eredmények'!$B:$K,5,0)="","",VLOOKUP($A15&amp;"|"&amp;T$2,'Mérkőzések | eredmények'!$B:$K,5,0))),"")</f>
        <v/>
      </c>
      <c r="U15" s="5" t="str">
        <f>IFERROR(IFERROR(
IF(VLOOKUP($A15&amp;"|"&amp;T$2,'Mérkőzések | eredmények'!$A:$K,7,0)="","",VLOOKUP($A15&amp;"|"&amp;T$2,'Mérkőzések | eredmények'!$A:$K,7,0)),
IF(VLOOKUP($A15&amp;"|"&amp;T$2,'Mérkőzések | eredmények'!$B:$K,6,0)="","",VLOOKUP($A15&amp;"|"&amp;T$2,'Mérkőzések | eredmények'!$B:$K,6,0))),"")</f>
        <v/>
      </c>
    </row>
    <row r="16" spans="1:27" ht="17.25" customHeight="1" x14ac:dyDescent="0.3">
      <c r="A16" s="87"/>
      <c r="B16" s="22">
        <f>IFERROR(IFERROR(
IF(VLOOKUP($A15&amp;"|"&amp;B$2,'Mérkőzések | eredmények'!$A:$K,8,0)="","",VLOOKUP($A15&amp;"|"&amp;B$2,'Mérkőzések | eredmények'!$A:$K,8,0)),
IF(VLOOKUP($A15&amp;"|"&amp;B$2,'Mérkőzések | eredmények'!$B:$K,7,0)="","",VLOOKUP($A15&amp;"|"&amp;B$2,'Mérkőzések | eredmények'!$B:$K,7,0))),"")</f>
        <v>12</v>
      </c>
      <c r="C16" s="23">
        <f>IFERROR(IFERROR(
IF(VLOOKUP($A15&amp;"|"&amp;B$2,'Mérkőzések | eredmények'!$A:$K,9,0)="","",VLOOKUP($A15&amp;"|"&amp;B$2,'Mérkőzések | eredmények'!$A:$K,9,0)),
IF(VLOOKUP($A15&amp;"|"&amp;B$2,'Mérkőzések | eredmények'!$B:$K,8,0)="","",VLOOKUP($A15&amp;"|"&amp;B$2,'Mérkőzések | eredmények'!$B:$K,8,0))),"")</f>
        <v>0</v>
      </c>
      <c r="D16" s="20">
        <f>IFERROR(IFERROR(
IF(VLOOKUP($A15&amp;"|"&amp;D$2,'Mérkőzések | eredmények'!$A:$K,8,0)="","",VLOOKUP($A15&amp;"|"&amp;D$2,'Mérkőzések | eredmények'!$A:$K,8,0)),
IF(VLOOKUP($A15&amp;"|"&amp;D$2,'Mérkőzések | eredmények'!$B:$K,7,0)="","",VLOOKUP($A15&amp;"|"&amp;D$2,'Mérkőzések | eredmények'!$B:$K,7,0))),"")</f>
        <v>12</v>
      </c>
      <c r="E16" s="21">
        <f>IFERROR(IFERROR(
IF(VLOOKUP($A15&amp;"|"&amp;D$2,'Mérkőzések | eredmények'!$A:$K,9,0)="","",VLOOKUP($A15&amp;"|"&amp;D$2,'Mérkőzések | eredmények'!$A:$K,9,0)),
IF(VLOOKUP($A15&amp;"|"&amp;D$2,'Mérkőzések | eredmények'!$B:$K,8,0)="","",VLOOKUP($A15&amp;"|"&amp;D$2,'Mérkőzések | eredmények'!$B:$K,8,0))),"")</f>
        <v>1</v>
      </c>
      <c r="F16" s="20">
        <f>IFERROR(IFERROR(
IF(VLOOKUP($A15&amp;"|"&amp;F$2,'Mérkőzések | eredmények'!$A:$K,8,0)="","",VLOOKUP($A15&amp;"|"&amp;F$2,'Mérkőzések | eredmények'!$A:$K,8,0)),
IF(VLOOKUP($A15&amp;"|"&amp;F$2,'Mérkőzések | eredmények'!$B:$K,7,0)="","",VLOOKUP($A15&amp;"|"&amp;F$2,'Mérkőzések | eredmények'!$B:$K,7,0))),"")</f>
        <v>12</v>
      </c>
      <c r="G16" s="21">
        <f>IFERROR(IFERROR(
IF(VLOOKUP($A15&amp;"|"&amp;F$2,'Mérkőzések | eredmények'!$A:$K,9,0)="","",VLOOKUP($A15&amp;"|"&amp;F$2,'Mérkőzések | eredmények'!$A:$K,9,0)),
IF(VLOOKUP($A15&amp;"|"&amp;F$2,'Mérkőzések | eredmények'!$B:$K,8,0)="","",VLOOKUP($A15&amp;"|"&amp;F$2,'Mérkőzések | eredmények'!$B:$K,8,0))),"")</f>
        <v>2</v>
      </c>
      <c r="H16" s="22">
        <f>IFERROR(IFERROR(
IF(VLOOKUP($A15&amp;"|"&amp;H$2,'Mérkőzések | eredmények'!$A:$K,8,0)="","",VLOOKUP($A15&amp;"|"&amp;H$2,'Mérkőzések | eredmények'!$A:$K,8,0)),
IF(VLOOKUP($A15&amp;"|"&amp;H$2,'Mérkőzések | eredmények'!$B:$K,7,0)="","",VLOOKUP($A15&amp;"|"&amp;H$2,'Mérkőzések | eredmények'!$B:$K,7,0))),"")</f>
        <v>12</v>
      </c>
      <c r="I16" s="23">
        <f>IFERROR(IFERROR(
IF(VLOOKUP($A15&amp;"|"&amp;H$2,'Mérkőzések | eredmények'!$A:$K,9,0)="","",VLOOKUP($A15&amp;"|"&amp;H$2,'Mérkőzések | eredmények'!$A:$K,9,0)),
IF(VLOOKUP($A15&amp;"|"&amp;H$2,'Mérkőzések | eredmények'!$B:$K,8,0)="","",VLOOKUP($A15&amp;"|"&amp;H$2,'Mérkőzések | eredmények'!$B:$K,8,0))),"")</f>
        <v>2</v>
      </c>
      <c r="J16" s="22" t="str">
        <f>IFERROR(IFERROR(
IF(VLOOKUP($A15&amp;"|"&amp;J$2,'Mérkőzések | eredmények'!$A:$K,8,0)="","",VLOOKUP($A15&amp;"|"&amp;J$2,'Mérkőzések | eredmények'!$A:$K,8,0)),
IF(VLOOKUP($A15&amp;"|"&amp;J$2,'Mérkőzések | eredmények'!$B:$K,7,0)="","",VLOOKUP($A15&amp;"|"&amp;J$2,'Mérkőzések | eredmények'!$B:$K,7,0))),"")</f>
        <v/>
      </c>
      <c r="K16" s="23" t="str">
        <f>IFERROR(IFERROR(
IF(VLOOKUP($A15&amp;"|"&amp;J$2,'Mérkőzések | eredmények'!$A:$K,9,0)="","",VLOOKUP($A15&amp;"|"&amp;J$2,'Mérkőzések | eredmények'!$A:$K,9,0)),
IF(VLOOKUP($A15&amp;"|"&amp;J$2,'Mérkőzések | eredmények'!$B:$K,8,0)="","",VLOOKUP($A15&amp;"|"&amp;J$2,'Mérkőzések | eredmények'!$B:$K,8,0))),"")</f>
        <v/>
      </c>
      <c r="L16" s="22">
        <f>IFERROR(IFERROR(
IF(VLOOKUP($A15&amp;"|"&amp;L$2,'Mérkőzések | eredmények'!$A:$K,8,0)="","",VLOOKUP($A15&amp;"|"&amp;L$2,'Mérkőzések | eredmények'!$A:$K,8,0)),
IF(VLOOKUP($A15&amp;"|"&amp;L$2,'Mérkőzések | eredmények'!$B:$K,7,0)="","",VLOOKUP($A15&amp;"|"&amp;L$2,'Mérkőzések | eredmények'!$B:$K,7,0))),"")</f>
        <v>3</v>
      </c>
      <c r="M16" s="27">
        <f>IFERROR(IFERROR(
IF(VLOOKUP($A15&amp;"|"&amp;L$2,'Mérkőzések | eredmények'!$A:$K,9,0)="","",VLOOKUP($A15&amp;"|"&amp;L$2,'Mérkőzések | eredmények'!$A:$K,9,0)),
IF(VLOOKUP($A15&amp;"|"&amp;L$2,'Mérkőzések | eredmények'!$B:$K,8,0)="","",VLOOKUP($A15&amp;"|"&amp;L$2,'Mérkőzések | eredmények'!$B:$K,8,0))),"")</f>
        <v>9</v>
      </c>
      <c r="N16" s="12"/>
      <c r="O16" s="81"/>
      <c r="P16" s="22" t="str">
        <f>IFERROR(IFERROR(
IF(VLOOKUP($A15&amp;"|"&amp;P$2,'Mérkőzések | eredmények'!$A:$K,8,0)="","",VLOOKUP($A15&amp;"|"&amp;P$2,'Mérkőzések | eredmények'!$A:$K,8,0)),
IF(VLOOKUP($A15&amp;"|"&amp;P$2,'Mérkőzések | eredmények'!$B:$K,7,0)="","",VLOOKUP($A15&amp;"|"&amp;P$2,'Mérkőzések | eredmények'!$B:$K,7,0))),"")</f>
        <v/>
      </c>
      <c r="Q16" s="25" t="str">
        <f>IFERROR(IFERROR(
IF(VLOOKUP($A15&amp;"|"&amp;P$2,'Mérkőzések | eredmények'!$A:$K,9,0)="","",VLOOKUP($A15&amp;"|"&amp;P$2,'Mérkőzések | eredmények'!$A:$K,9,0)),
IF(VLOOKUP($A15&amp;"|"&amp;P$2,'Mérkőzések | eredmények'!$B:$K,8,0)="","",VLOOKUP($A15&amp;"|"&amp;P$2,'Mérkőzések | eredmények'!$B:$K,8,0))),"")</f>
        <v/>
      </c>
      <c r="R16" s="27" t="str">
        <f>IFERROR(IFERROR(
IF(VLOOKUP($A15&amp;"|"&amp;R$2,'Mérkőzések | eredmények'!$A:$K,8,0)="","",VLOOKUP($A15&amp;"|"&amp;R$2,'Mérkőzések | eredmények'!$A:$K,8,0)),
IF(VLOOKUP($A15&amp;"|"&amp;R$2,'Mérkőzések | eredmények'!$B:$K,7,0)="","",VLOOKUP($A15&amp;"|"&amp;R$2,'Mérkőzések | eredmények'!$B:$K,7,0))),"")</f>
        <v/>
      </c>
      <c r="S16" s="21" t="str">
        <f>IFERROR(IFERROR(
IF(VLOOKUP($A15&amp;"|"&amp;R$2,'Mérkőzések | eredmények'!$A:$K,9,0)="","",VLOOKUP($A15&amp;"|"&amp;R$2,'Mérkőzések | eredmények'!$A:$K,9,0)),
IF(VLOOKUP($A15&amp;"|"&amp;R$2,'Mérkőzések | eredmények'!$B:$K,8,0)="","",VLOOKUP($A15&amp;"|"&amp;R$2,'Mérkőzések | eredmények'!$B:$K,8,0))),"")</f>
        <v/>
      </c>
      <c r="T16" s="26" t="str">
        <f>IFERROR(IFERROR(
IF(VLOOKUP($A15&amp;"|"&amp;T$2,'Mérkőzések | eredmények'!$A:$K,8,0)="","",VLOOKUP($A15&amp;"|"&amp;T$2,'Mérkőzések | eredmények'!$A:$K,8,0)),
IF(VLOOKUP($A15&amp;"|"&amp;T$2,'Mérkőzések | eredmények'!$B:$K,7,0)="","",VLOOKUP($A15&amp;"|"&amp;T$2,'Mérkőzések | eredmények'!$B:$K,7,0))),"")</f>
        <v/>
      </c>
      <c r="U16" s="25" t="str">
        <f>IFERROR(IFERROR(
IF(VLOOKUP($A15&amp;"|"&amp;T$2,'Mérkőzések | eredmények'!$A:$K,9,0)="","",VLOOKUP($A15&amp;"|"&amp;T$2,'Mérkőzések | eredmények'!$A:$K,9,0)),
IF(VLOOKUP($A15&amp;"|"&amp;T$2,'Mérkőzések | eredmények'!$B:$K,8,0)="","",VLOOKUP($A15&amp;"|"&amp;T$2,'Mérkőzések | eredmények'!$B:$K,8,0))),"")</f>
        <v/>
      </c>
    </row>
    <row r="17" spans="1:21" ht="17.25" customHeight="1" x14ac:dyDescent="0.3">
      <c r="A17" s="86" t="str">
        <f>IF(cs_8="","",cs_8)</f>
        <v>PERMETEZŐ KACSÁK - TOP CHALLENGE II.</v>
      </c>
      <c r="B17" s="3">
        <f>IFERROR(IFERROR(
IF(VLOOKUP($A17&amp;"|"&amp;B$2,'Mérkőzések | eredmények'!$A:$K,6,0)="","",VLOOKUP($A17&amp;"|"&amp;B$2,'Mérkőzések | eredmények'!$A:$K,6,0)),
IF(VLOOKUP($A17&amp;"|"&amp;B$2,'Mérkőzések | eredmények'!$B:$K,5,0)="","",VLOOKUP($A17&amp;"|"&amp;B$2,'Mérkőzések | eredmények'!$B:$K,5,0))),"")</f>
        <v>4</v>
      </c>
      <c r="C17" s="4">
        <f>IFERROR(IFERROR(
IF(VLOOKUP($A17&amp;"|"&amp;B$2,'Mérkőzések | eredmények'!$A:$K,7,0)="","",VLOOKUP($A17&amp;"|"&amp;B$2,'Mérkőzések | eredmények'!$A:$K,7,0)),
IF(VLOOKUP($A17&amp;"|"&amp;B$2,'Mérkőzések | eredmények'!$B:$K,6,0)="","",VLOOKUP($A17&amp;"|"&amp;B$2,'Mérkőzések | eredmények'!$B:$K,6,0))),"")</f>
        <v>0</v>
      </c>
      <c r="D17" s="3">
        <f>IFERROR(IFERROR(
IF(VLOOKUP($A17&amp;"|"&amp;D$2,'Mérkőzések | eredmények'!$A:$K,6,0)="","",VLOOKUP($A17&amp;"|"&amp;D$2,'Mérkőzések | eredmények'!$A:$K,6,0)),
IF(VLOOKUP($A17&amp;"|"&amp;D$2,'Mérkőzések | eredmények'!$B:$K,5,0)="","",VLOOKUP($A17&amp;"|"&amp;D$2,'Mérkőzések | eredmények'!$B:$K,5,0))),"")</f>
        <v>4</v>
      </c>
      <c r="E17" s="4">
        <f>IFERROR(IFERROR(
IF(VLOOKUP($A17&amp;"|"&amp;D$2,'Mérkőzések | eredmények'!$A:$K,7,0)="","",VLOOKUP($A17&amp;"|"&amp;D$2,'Mérkőzések | eredmények'!$A:$K,7,0)),
IF(VLOOKUP($A17&amp;"|"&amp;D$2,'Mérkőzések | eredmények'!$B:$K,6,0)="","",VLOOKUP($A17&amp;"|"&amp;D$2,'Mérkőzések | eredmények'!$B:$K,6,0))),"")</f>
        <v>0</v>
      </c>
      <c r="F17" s="3">
        <f>IFERROR(IFERROR(
IF(VLOOKUP($A17&amp;"|"&amp;F$2,'Mérkőzések | eredmények'!$A:$K,6,0)="","",VLOOKUP($A17&amp;"|"&amp;F$2,'Mérkőzések | eredmények'!$A:$K,6,0)),
IF(VLOOKUP($A17&amp;"|"&amp;F$2,'Mérkőzések | eredmények'!$B:$K,5,0)="","",VLOOKUP($A17&amp;"|"&amp;F$2,'Mérkőzések | eredmények'!$B:$K,5,0))),"")</f>
        <v>4</v>
      </c>
      <c r="G17" s="4">
        <f>IFERROR(IFERROR(
IF(VLOOKUP($A17&amp;"|"&amp;F$2,'Mérkőzések | eredmények'!$A:$K,7,0)="","",VLOOKUP($A17&amp;"|"&amp;F$2,'Mérkőzések | eredmények'!$A:$K,7,0)),
IF(VLOOKUP($A17&amp;"|"&amp;F$2,'Mérkőzések | eredmények'!$B:$K,6,0)="","",VLOOKUP($A17&amp;"|"&amp;F$2,'Mérkőzések | eredmények'!$B:$K,6,0))),"")</f>
        <v>0</v>
      </c>
      <c r="H17" s="10">
        <f>IFERROR(IFERROR(
IF(VLOOKUP($A17&amp;"|"&amp;H$2,'Mérkőzések | eredmények'!$A:$K,6,0)="","",VLOOKUP($A17&amp;"|"&amp;H$2,'Mérkőzések | eredmények'!$A:$K,6,0)),
IF(VLOOKUP($A17&amp;"|"&amp;H$2,'Mérkőzések | eredmények'!$B:$K,5,0)="","",VLOOKUP($A17&amp;"|"&amp;H$2,'Mérkőzések | eredmények'!$B:$K,5,0))),"")</f>
        <v>3</v>
      </c>
      <c r="I17" s="9">
        <f>IFERROR(IFERROR(
IF(VLOOKUP($A17&amp;"|"&amp;H$2,'Mérkőzések | eredmények'!$A:$K,7,0)="","",VLOOKUP($A17&amp;"|"&amp;H$2,'Mérkőzések | eredmények'!$A:$K,7,0)),
IF(VLOOKUP($A17&amp;"|"&amp;H$2,'Mérkőzések | eredmények'!$B:$K,6,0)="","",VLOOKUP($A17&amp;"|"&amp;H$2,'Mérkőzések | eredmények'!$B:$K,6,0))),"")</f>
        <v>1</v>
      </c>
      <c r="J17" s="3">
        <f>IFERROR(IFERROR(
IF(VLOOKUP($A17&amp;"|"&amp;J$2,'Mérkőzések | eredmények'!$A:$K,6,0)="","",VLOOKUP($A17&amp;"|"&amp;J$2,'Mérkőzések | eredmények'!$A:$K,6,0)),
IF(VLOOKUP($A17&amp;"|"&amp;J$2,'Mérkőzések | eredmények'!$B:$K,5,0)="","",VLOOKUP($A17&amp;"|"&amp;J$2,'Mérkőzések | eredmények'!$B:$K,5,0))),"")</f>
        <v>4</v>
      </c>
      <c r="K17" s="4">
        <f>IFERROR(IFERROR(
IF(VLOOKUP($A17&amp;"|"&amp;J$2,'Mérkőzések | eredmények'!$A:$K,7,0)="","",VLOOKUP($A17&amp;"|"&amp;J$2,'Mérkőzések | eredmények'!$A:$K,7,0)),
IF(VLOOKUP($A17&amp;"|"&amp;J$2,'Mérkőzések | eredmények'!$B:$K,6,0)="","",VLOOKUP($A17&amp;"|"&amp;J$2,'Mérkőzések | eredmények'!$B:$K,6,0))),"")</f>
        <v>0</v>
      </c>
      <c r="L17" s="3" t="str">
        <f>IFERROR(IFERROR(
IF(VLOOKUP($A17&amp;"|"&amp;L$2,'Mérkőzések | eredmények'!$A:$K,6,0)="","",VLOOKUP($A17&amp;"|"&amp;L$2,'Mérkőzések | eredmények'!$A:$K,6,0)),
IF(VLOOKUP($A17&amp;"|"&amp;L$2,'Mérkőzések | eredmények'!$B:$K,5,0)="","",VLOOKUP($A17&amp;"|"&amp;L$2,'Mérkőzések | eredmények'!$B:$K,5,0))),"")</f>
        <v/>
      </c>
      <c r="M17" s="4" t="str">
        <f>IFERROR(IFERROR(
IF(VLOOKUP($A17&amp;"|"&amp;L$2,'Mérkőzések | eredmények'!$A:$K,7,0)="","",VLOOKUP($A17&amp;"|"&amp;L$2,'Mérkőzések | eredmények'!$A:$K,7,0)),
IF(VLOOKUP($A17&amp;"|"&amp;L$2,'Mérkőzések | eredmények'!$B:$K,6,0)="","",VLOOKUP($A17&amp;"|"&amp;L$2,'Mérkőzések | eredmények'!$B:$K,6,0))),"")</f>
        <v/>
      </c>
      <c r="N17" s="3" t="str">
        <f>IFERROR(IFERROR(
IF(VLOOKUP($A17&amp;"|"&amp;N$2,'Mérkőzések | eredmények'!$A:$K,6,0)="","",VLOOKUP($A17&amp;"|"&amp;N$2,'Mérkőzések | eredmények'!$A:$K,6,0)),
IF(VLOOKUP($A17&amp;"|"&amp;N$2,'Mérkőzések | eredmények'!$B:$K,5,0)="","",VLOOKUP($A17&amp;"|"&amp;N$2,'Mérkőzések | eredmények'!$B:$K,5,0))),"")</f>
        <v/>
      </c>
      <c r="O17" s="4" t="str">
        <f>IFERROR(IFERROR(
IF(VLOOKUP($A17&amp;"|"&amp;N$2,'Mérkőzések | eredmények'!$A:$K,7,0)="","",VLOOKUP($A17&amp;"|"&amp;N$2,'Mérkőzések | eredmények'!$A:$K,7,0)),
IF(VLOOKUP($A17&amp;"|"&amp;N$2,'Mérkőzések | eredmények'!$B:$K,6,0)="","",VLOOKUP($A17&amp;"|"&amp;N$2,'Mérkőzések | eredmények'!$B:$K,6,0))),"")</f>
        <v/>
      </c>
      <c r="P17" s="81"/>
      <c r="Q17" s="6"/>
      <c r="R17" s="77" t="str">
        <f>IFERROR(IFERROR(
IF(VLOOKUP($A17&amp;"|"&amp;R$2,'Mérkőzések | eredmények'!$A:$K,6,0)="","",VLOOKUP($A17&amp;"|"&amp;R$2,'Mérkőzések | eredmények'!$A:$K,6,0)),
IF(VLOOKUP($A17&amp;"|"&amp;R$2,'Mérkőzések | eredmények'!$B:$K,5,0)="","",VLOOKUP($A17&amp;"|"&amp;R$2,'Mérkőzések | eredmények'!$B:$K,5,0))),"")</f>
        <v/>
      </c>
      <c r="S17" s="19" t="str">
        <f>IFERROR(IFERROR(
IF(VLOOKUP($A17&amp;"|"&amp;R$2,'Mérkőzések | eredmények'!$A:$K,7,0)="","",VLOOKUP($A17&amp;"|"&amp;R$2,'Mérkőzések | eredmények'!$A:$K,7,0)),
IF(VLOOKUP($A17&amp;"|"&amp;R$2,'Mérkőzések | eredmények'!$B:$K,6,0)="","",VLOOKUP($A17&amp;"|"&amp;R$2,'Mérkőzések | eredmények'!$B:$K,6,0))),"")</f>
        <v/>
      </c>
      <c r="T17" s="3" t="str">
        <f>IFERROR(IFERROR(
IF(VLOOKUP($A17&amp;"|"&amp;T$2,'Mérkőzések | eredmények'!$A:$K,6,0)="","",VLOOKUP($A17&amp;"|"&amp;T$2,'Mérkőzések | eredmények'!$A:$K,6,0)),
IF(VLOOKUP($A17&amp;"|"&amp;T$2,'Mérkőzések | eredmények'!$B:$K,5,0)="","",VLOOKUP($A17&amp;"|"&amp;T$2,'Mérkőzések | eredmények'!$B:$K,5,0))),"")</f>
        <v/>
      </c>
      <c r="U17" s="5" t="str">
        <f>IFERROR(IFERROR(
IF(VLOOKUP($A17&amp;"|"&amp;T$2,'Mérkőzések | eredmények'!$A:$K,7,0)="","",VLOOKUP($A17&amp;"|"&amp;T$2,'Mérkőzések | eredmények'!$A:$K,7,0)),
IF(VLOOKUP($A17&amp;"|"&amp;T$2,'Mérkőzések | eredmények'!$B:$K,6,0)="","",VLOOKUP($A17&amp;"|"&amp;T$2,'Mérkőzések | eredmények'!$B:$K,6,0))),"")</f>
        <v/>
      </c>
    </row>
    <row r="18" spans="1:21" ht="17.25" customHeight="1" thickBot="1" x14ac:dyDescent="0.35">
      <c r="A18" s="88"/>
      <c r="B18" s="30">
        <f>IFERROR(IFERROR(
IF(VLOOKUP($A17&amp;"|"&amp;B$2,'Mérkőzések | eredmények'!$A:$K,8,0)="","",VLOOKUP($A17&amp;"|"&amp;B$2,'Mérkőzések | eredmények'!$A:$K,8,0)),
IF(VLOOKUP($A17&amp;"|"&amp;B$2,'Mérkőzések | eredmények'!$B:$K,7,0)="","",VLOOKUP($A17&amp;"|"&amp;B$2,'Mérkőzések | eredmények'!$B:$K,7,0))),"")</f>
        <v>12</v>
      </c>
      <c r="C18" s="31">
        <f>IFERROR(IFERROR(
IF(VLOOKUP($A17&amp;"|"&amp;B$2,'Mérkőzések | eredmények'!$A:$K,9,0)="","",VLOOKUP($A17&amp;"|"&amp;B$2,'Mérkőzések | eredmények'!$A:$K,9,0)),
IF(VLOOKUP($A17&amp;"|"&amp;B$2,'Mérkőzések | eredmények'!$B:$K,8,0)="","",VLOOKUP($A17&amp;"|"&amp;B$2,'Mérkőzések | eredmények'!$B:$K,8,0))),"")</f>
        <v>0</v>
      </c>
      <c r="D18" s="30">
        <f>IFERROR(IFERROR(
IF(VLOOKUP($A17&amp;"|"&amp;D$2,'Mérkőzések | eredmények'!$A:$K,8,0)="","",VLOOKUP($A17&amp;"|"&amp;D$2,'Mérkőzések | eredmények'!$A:$K,8,0)),
IF(VLOOKUP($A17&amp;"|"&amp;D$2,'Mérkőzések | eredmények'!$B:$K,7,0)="","",VLOOKUP($A17&amp;"|"&amp;D$2,'Mérkőzések | eredmények'!$B:$K,7,0))),"")</f>
        <v>12</v>
      </c>
      <c r="E18" s="31">
        <f>IFERROR(IFERROR(
IF(VLOOKUP($A17&amp;"|"&amp;D$2,'Mérkőzések | eredmények'!$A:$K,9,0)="","",VLOOKUP($A17&amp;"|"&amp;D$2,'Mérkőzések | eredmények'!$A:$K,9,0)),
IF(VLOOKUP($A17&amp;"|"&amp;D$2,'Mérkőzések | eredmények'!$B:$K,8,0)="","",VLOOKUP($A17&amp;"|"&amp;D$2,'Mérkőzések | eredmények'!$B:$K,8,0))),"")</f>
        <v>2</v>
      </c>
      <c r="F18" s="30">
        <f>IFERROR(IFERROR(
IF(VLOOKUP($A17&amp;"|"&amp;F$2,'Mérkőzések | eredmények'!$A:$K,8,0)="","",VLOOKUP($A17&amp;"|"&amp;F$2,'Mérkőzések | eredmények'!$A:$K,8,0)),
IF(VLOOKUP($A17&amp;"|"&amp;F$2,'Mérkőzések | eredmények'!$B:$K,7,0)="","",VLOOKUP($A17&amp;"|"&amp;F$2,'Mérkőzések | eredmények'!$B:$K,7,0))),"")</f>
        <v>12</v>
      </c>
      <c r="G18" s="31">
        <f>IFERROR(IFERROR(
IF(VLOOKUP($A17&amp;"|"&amp;F$2,'Mérkőzések | eredmények'!$A:$K,9,0)="","",VLOOKUP($A17&amp;"|"&amp;F$2,'Mérkőzések | eredmények'!$A:$K,9,0)),
IF(VLOOKUP($A17&amp;"|"&amp;F$2,'Mérkőzések | eredmények'!$B:$K,8,0)="","",VLOOKUP($A17&amp;"|"&amp;F$2,'Mérkőzések | eredmények'!$B:$K,8,0))),"")</f>
        <v>0</v>
      </c>
      <c r="H18" s="32">
        <f>IFERROR(IFERROR(
IF(VLOOKUP($A17&amp;"|"&amp;H$2,'Mérkőzések | eredmények'!$A:$K,8,0)="","",VLOOKUP($A17&amp;"|"&amp;H$2,'Mérkőzések | eredmények'!$A:$K,8,0)),
IF(VLOOKUP($A17&amp;"|"&amp;H$2,'Mérkőzések | eredmények'!$B:$K,7,0)="","",VLOOKUP($A17&amp;"|"&amp;H$2,'Mérkőzések | eredmények'!$B:$K,7,0))),"")</f>
        <v>9</v>
      </c>
      <c r="I18" s="33">
        <f>IFERROR(IFERROR(
IF(VLOOKUP($A17&amp;"|"&amp;H$2,'Mérkőzések | eredmények'!$A:$K,9,0)="","",VLOOKUP($A17&amp;"|"&amp;H$2,'Mérkőzések | eredmények'!$A:$K,9,0)),
IF(VLOOKUP($A17&amp;"|"&amp;H$2,'Mérkőzések | eredmények'!$B:$K,8,0)="","",VLOOKUP($A17&amp;"|"&amp;H$2,'Mérkőzések | eredmények'!$B:$K,8,0))),"")</f>
        <v>4</v>
      </c>
      <c r="J18" s="30">
        <f>IFERROR(IFERROR(
IF(VLOOKUP($A17&amp;"|"&amp;J$2,'Mérkőzések | eredmények'!$A:$K,8,0)="","",VLOOKUP($A17&amp;"|"&amp;J$2,'Mérkőzések | eredmények'!$A:$K,8,0)),
IF(VLOOKUP($A17&amp;"|"&amp;J$2,'Mérkőzések | eredmények'!$B:$K,7,0)="","",VLOOKUP($A17&amp;"|"&amp;J$2,'Mérkőzések | eredmények'!$B:$K,7,0))),"")</f>
        <v>12</v>
      </c>
      <c r="K18" s="31">
        <f>IFERROR(IFERROR(
IF(VLOOKUP($A17&amp;"|"&amp;J$2,'Mérkőzések | eredmények'!$A:$K,9,0)="","",VLOOKUP($A17&amp;"|"&amp;J$2,'Mérkőzések | eredmények'!$A:$K,9,0)),
IF(VLOOKUP($A17&amp;"|"&amp;J$2,'Mérkőzések | eredmények'!$B:$K,8,0)="","",VLOOKUP($A17&amp;"|"&amp;J$2,'Mérkőzések | eredmények'!$B:$K,8,0))),"")</f>
        <v>4</v>
      </c>
      <c r="L18" s="32" t="str">
        <f>IFERROR(IFERROR(
IF(VLOOKUP($A17&amp;"|"&amp;L$2,'Mérkőzések | eredmények'!$A:$K,8,0)="","",VLOOKUP($A17&amp;"|"&amp;L$2,'Mérkőzések | eredmények'!$A:$K,8,0)),
IF(VLOOKUP($A17&amp;"|"&amp;L$2,'Mérkőzések | eredmények'!$B:$K,7,0)="","",VLOOKUP($A17&amp;"|"&amp;L$2,'Mérkőzések | eredmények'!$B:$K,7,0))),"")</f>
        <v/>
      </c>
      <c r="M18" s="33" t="str">
        <f>IFERROR(IFERROR(
IF(VLOOKUP($A17&amp;"|"&amp;L$2,'Mérkőzések | eredmények'!$A:$K,9,0)="","",VLOOKUP($A17&amp;"|"&amp;L$2,'Mérkőzések | eredmények'!$A:$K,9,0)),
IF(VLOOKUP($A17&amp;"|"&amp;L$2,'Mérkőzések | eredmények'!$B:$K,8,0)="","",VLOOKUP($A17&amp;"|"&amp;L$2,'Mérkőzések | eredmények'!$B:$K,8,0))),"")</f>
        <v/>
      </c>
      <c r="N18" s="30" t="str">
        <f>IFERROR(IFERROR(
IF(VLOOKUP($A17&amp;"|"&amp;N$2,'Mérkőzések | eredmények'!$A:$K,8,0)="","",VLOOKUP($A17&amp;"|"&amp;N$2,'Mérkőzések | eredmények'!$A:$K,8,0)),
IF(VLOOKUP($A17&amp;"|"&amp;N$2,'Mérkőzések | eredmények'!$B:$K,7,0)="","",VLOOKUP($A17&amp;"|"&amp;N$2,'Mérkőzések | eredmények'!$B:$K,7,0))),"")</f>
        <v/>
      </c>
      <c r="O18" s="34" t="str">
        <f>IFERROR(IFERROR(
IF(VLOOKUP($A17&amp;"|"&amp;N$2,'Mérkőzések | eredmények'!$A:$K,9,0)="","",VLOOKUP($A17&amp;"|"&amp;N$2,'Mérkőzések | eredmények'!$A:$K,9,0)),
IF(VLOOKUP($A17&amp;"|"&amp;N$2,'Mérkőzések | eredmények'!$B:$K,8,0)="","",VLOOKUP($A17&amp;"|"&amp;N$2,'Mérkőzések | eredmények'!$B:$K,8,0))),"")</f>
        <v/>
      </c>
      <c r="P18" s="13"/>
      <c r="Q18" s="7"/>
      <c r="R18" s="27" t="str">
        <f>IFERROR(IFERROR(
IF(VLOOKUP($A17&amp;"|"&amp;R$2,'Mérkőzések | eredmények'!$A:$K,8,0)="","",VLOOKUP($A17&amp;"|"&amp;R$2,'Mérkőzések | eredmények'!$A:$K,8,0)),
IF(VLOOKUP($A17&amp;"|"&amp;R$2,'Mérkőzések | eredmények'!$B:$K,7,0)="","",VLOOKUP($A17&amp;"|"&amp;R$2,'Mérkőzések | eredmények'!$B:$K,7,0))),"")</f>
        <v/>
      </c>
      <c r="S18" s="21" t="str">
        <f>IFERROR(IFERROR(
IF(VLOOKUP($A17&amp;"|"&amp;R$2,'Mérkőzések | eredmények'!$A:$K,9,0)="","",VLOOKUP($A17&amp;"|"&amp;R$2,'Mérkőzések | eredmények'!$A:$K,9,0)),
IF(VLOOKUP($A17&amp;"|"&amp;R$2,'Mérkőzések | eredmények'!$B:$K,8,0)="","",VLOOKUP($A17&amp;"|"&amp;R$2,'Mérkőzések | eredmények'!$B:$K,8,0))),"")</f>
        <v/>
      </c>
      <c r="T18" s="20" t="str">
        <f>IFERROR(IFERROR(
IF(VLOOKUP($A17&amp;"|"&amp;T$2,'Mérkőzések | eredmények'!$A:$K,8,0)="","",VLOOKUP($A17&amp;"|"&amp;T$2,'Mérkőzések | eredmények'!$A:$K,8,0)),
IF(VLOOKUP($A17&amp;"|"&amp;T$2,'Mérkőzések | eredmények'!$B:$K,7,0)="","",VLOOKUP($A17&amp;"|"&amp;T$2,'Mérkőzések | eredmények'!$B:$K,7,0))),"")</f>
        <v/>
      </c>
      <c r="U18" s="24" t="str">
        <f>IFERROR(IFERROR(
IF(VLOOKUP($A17&amp;"|"&amp;T$2,'Mérkőzések | eredmények'!$A:$K,9,0)="","",VLOOKUP($A17&amp;"|"&amp;T$2,'Mérkőzések | eredmények'!$A:$K,9,0)),
IF(VLOOKUP($A17&amp;"|"&amp;T$2,'Mérkőzések | eredmények'!$B:$K,8,0)="","",VLOOKUP($A17&amp;"|"&amp;T$2,'Mérkőzések | eredmények'!$B:$K,8,0))),"")</f>
        <v/>
      </c>
    </row>
    <row r="19" spans="1:21" ht="17.25" hidden="1" customHeight="1" x14ac:dyDescent="0.3">
      <c r="A19" s="82" t="str">
        <f>IF(cs_9="","",cs_9)</f>
        <v/>
      </c>
      <c r="B19" s="79" t="str">
        <f>IFERROR(IFERROR(
IF(VLOOKUP($A19&amp;"|"&amp;B$2,'Mérkőzések | eredmények'!$A:$K,6,0)="","",VLOOKUP($A19&amp;"|"&amp;B$2,'Mérkőzések | eredmények'!$A:$K,6,0)),
IF(VLOOKUP($A19&amp;"|"&amp;B$2,'Mérkőzések | eredmények'!$B:$K,5,0)="","",VLOOKUP($A19&amp;"|"&amp;B$2,'Mérkőzések | eredmények'!$B:$K,5,0))),"")</f>
        <v/>
      </c>
      <c r="C19" s="80" t="str">
        <f>IFERROR(IFERROR(
IF(VLOOKUP($A19&amp;"|"&amp;B$2,'Mérkőzések | eredmények'!$A:$K,7,0)="","",VLOOKUP($A19&amp;"|"&amp;B$2,'Mérkőzések | eredmények'!$A:$K,7,0)),
IF(VLOOKUP($A19&amp;"|"&amp;B$2,'Mérkőzések | eredmények'!$B:$K,6,0)="","",VLOOKUP($A19&amp;"|"&amp;B$2,'Mérkőzések | eredmények'!$B:$K,6,0))),"")</f>
        <v/>
      </c>
      <c r="D19" s="79" t="str">
        <f>IFERROR(IFERROR(
IF(VLOOKUP($A19&amp;"|"&amp;D$2,'Mérkőzések | eredmények'!$A:$K,6,0)="","",VLOOKUP($A19&amp;"|"&amp;D$2,'Mérkőzések | eredmények'!$A:$K,6,0)),
IF(VLOOKUP($A19&amp;"|"&amp;D$2,'Mérkőzések | eredmények'!$B:$K,5,0)="","",VLOOKUP($A19&amp;"|"&amp;D$2,'Mérkőzések | eredmények'!$B:$K,5,0))),"")</f>
        <v/>
      </c>
      <c r="E19" s="80" t="str">
        <f>IFERROR(IFERROR(
IF(VLOOKUP($A19&amp;"|"&amp;D$2,'Mérkőzések | eredmények'!$A:$K,7,0)="","",VLOOKUP($A19&amp;"|"&amp;D$2,'Mérkőzések | eredmények'!$A:$K,7,0)),
IF(VLOOKUP($A19&amp;"|"&amp;D$2,'Mérkőzések | eredmények'!$B:$K,6,0)="","",VLOOKUP($A19&amp;"|"&amp;D$2,'Mérkőzések | eredmények'!$B:$K,6,0))),"")</f>
        <v/>
      </c>
      <c r="F19" s="79" t="str">
        <f>IFERROR(IFERROR(
IF(VLOOKUP($A19&amp;"|"&amp;F$2,'Mérkőzések | eredmények'!$A:$K,6,0)="","",VLOOKUP($A19&amp;"|"&amp;F$2,'Mérkőzések | eredmények'!$A:$K,6,0)),
IF(VLOOKUP($A19&amp;"|"&amp;F$2,'Mérkőzések | eredmények'!$B:$K,5,0)="","",VLOOKUP($A19&amp;"|"&amp;F$2,'Mérkőzések | eredmények'!$B:$K,5,0))),"")</f>
        <v/>
      </c>
      <c r="G19" s="80" t="str">
        <f>IFERROR(IFERROR(
IF(VLOOKUP($A19&amp;"|"&amp;F$2,'Mérkőzések | eredmények'!$A:$K,7,0)="","",VLOOKUP($A19&amp;"|"&amp;F$2,'Mérkőzések | eredmények'!$A:$K,7,0)),
IF(VLOOKUP($A19&amp;"|"&amp;F$2,'Mérkőzések | eredmények'!$B:$K,6,0)="","",VLOOKUP($A19&amp;"|"&amp;F$2,'Mérkőzések | eredmények'!$B:$K,6,0))),"")</f>
        <v/>
      </c>
      <c r="H19" s="79" t="str">
        <f>IFERROR(IFERROR(
IF(VLOOKUP($A19&amp;"|"&amp;H$2,'Mérkőzések | eredmények'!$A:$K,6,0)="","",VLOOKUP($A19&amp;"|"&amp;H$2,'Mérkőzések | eredmények'!$A:$K,6,0)),
IF(VLOOKUP($A19&amp;"|"&amp;H$2,'Mérkőzések | eredmények'!$B:$K,5,0)="","",VLOOKUP($A19&amp;"|"&amp;H$2,'Mérkőzések | eredmények'!$B:$K,5,0))),"")</f>
        <v/>
      </c>
      <c r="I19" s="80" t="str">
        <f>IFERROR(IFERROR(
IF(VLOOKUP($A19&amp;"|"&amp;H$2,'Mérkőzések | eredmények'!$A:$K,7,0)="","",VLOOKUP($A19&amp;"|"&amp;H$2,'Mérkőzések | eredmények'!$A:$K,7,0)),
IF(VLOOKUP($A19&amp;"|"&amp;H$2,'Mérkőzések | eredmények'!$B:$K,6,0)="","",VLOOKUP($A19&amp;"|"&amp;H$2,'Mérkőzések | eredmények'!$B:$K,6,0))),"")</f>
        <v/>
      </c>
      <c r="J19" s="79" t="str">
        <f>IFERROR(IFERROR(
IF(VLOOKUP($A19&amp;"|"&amp;J$2,'Mérkőzések | eredmények'!$A:$K,6,0)="","",VLOOKUP($A19&amp;"|"&amp;J$2,'Mérkőzések | eredmények'!$A:$K,6,0)),
IF(VLOOKUP($A19&amp;"|"&amp;J$2,'Mérkőzések | eredmények'!$B:$K,5,0)="","",VLOOKUP($A19&amp;"|"&amp;J$2,'Mérkőzések | eredmények'!$B:$K,5,0))),"")</f>
        <v/>
      </c>
      <c r="K19" s="80" t="str">
        <f>IFERROR(IFERROR(
IF(VLOOKUP($A19&amp;"|"&amp;J$2,'Mérkőzések | eredmények'!$A:$K,7,0)="","",VLOOKUP($A19&amp;"|"&amp;J$2,'Mérkőzések | eredmények'!$A:$K,7,0)),
IF(VLOOKUP($A19&amp;"|"&amp;J$2,'Mérkőzések | eredmények'!$B:$K,6,0)="","",VLOOKUP($A19&amp;"|"&amp;J$2,'Mérkőzések | eredmények'!$B:$K,6,0))),"")</f>
        <v/>
      </c>
      <c r="L19" s="79" t="str">
        <f>IFERROR(IFERROR(
IF(VLOOKUP($A19&amp;"|"&amp;L$2,'Mérkőzések | eredmények'!$A:$K,6,0)="","",VLOOKUP($A19&amp;"|"&amp;L$2,'Mérkőzések | eredmények'!$A:$K,6,0)),
IF(VLOOKUP($A19&amp;"|"&amp;L$2,'Mérkőzések | eredmények'!$B:$K,5,0)="","",VLOOKUP($A19&amp;"|"&amp;L$2,'Mérkőzések | eredmények'!$B:$K,5,0))),"")</f>
        <v/>
      </c>
      <c r="M19" s="80" t="str">
        <f>IFERROR(IFERROR(
IF(VLOOKUP($A19&amp;"|"&amp;L$2,'Mérkőzések | eredmények'!$A:$K,7,0)="","",VLOOKUP($A19&amp;"|"&amp;L$2,'Mérkőzések | eredmények'!$A:$K,7,0)),
IF(VLOOKUP($A19&amp;"|"&amp;L$2,'Mérkőzések | eredmények'!$B:$K,6,0)="","",VLOOKUP($A19&amp;"|"&amp;L$2,'Mérkőzések | eredmények'!$B:$K,6,0))),"")</f>
        <v/>
      </c>
      <c r="N19" s="79" t="str">
        <f>IFERROR(IFERROR(
IF(VLOOKUP($A19&amp;"|"&amp;N$2,'Mérkőzések | eredmények'!$A:$K,6,0)="","",VLOOKUP($A19&amp;"|"&amp;N$2,'Mérkőzések | eredmények'!$A:$K,6,0)),
IF(VLOOKUP($A19&amp;"|"&amp;N$2,'Mérkőzések | eredmények'!$B:$K,5,0)="","",VLOOKUP($A19&amp;"|"&amp;N$2,'Mérkőzések | eredmények'!$B:$K,5,0))),"")</f>
        <v/>
      </c>
      <c r="O19" s="80" t="str">
        <f>IFERROR(IFERROR(
IF(VLOOKUP($A19&amp;"|"&amp;N$2,'Mérkőzések | eredmények'!$A:$K,7,0)="","",VLOOKUP($A19&amp;"|"&amp;N$2,'Mérkőzések | eredmények'!$A:$K,7,0)),
IF(VLOOKUP($A19&amp;"|"&amp;N$2,'Mérkőzések | eredmények'!$B:$K,6,0)="","",VLOOKUP($A19&amp;"|"&amp;N$2,'Mérkőzések | eredmények'!$B:$K,6,0))),"")</f>
        <v/>
      </c>
      <c r="P19" s="79" t="str">
        <f>IFERROR(IFERROR(
IF(VLOOKUP($A19&amp;"|"&amp;P$2,'Mérkőzések | eredmények'!$A:$K,6,0)="","",VLOOKUP($A19&amp;"|"&amp;P$2,'Mérkőzések | eredmények'!$A:$K,6,0)),
IF(VLOOKUP($A19&amp;"|"&amp;P$2,'Mérkőzések | eredmények'!$B:$K,5,0)="","",VLOOKUP($A19&amp;"|"&amp;P$2,'Mérkőzések | eredmények'!$B:$K,5,0))),"")</f>
        <v/>
      </c>
      <c r="Q19" s="80" t="str">
        <f>IFERROR(IFERROR(
IF(VLOOKUP($A19&amp;"|"&amp;P$2,'Mérkőzések | eredmények'!$A:$K,7,0)="","",VLOOKUP($A19&amp;"|"&amp;P$2,'Mérkőzések | eredmények'!$A:$K,7,0)),
IF(VLOOKUP($A19&amp;"|"&amp;P$2,'Mérkőzések | eredmények'!$B:$K,6,0)="","",VLOOKUP($A19&amp;"|"&amp;P$2,'Mérkőzések | eredmények'!$B:$K,6,0))),"")</f>
        <v/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IF(VLOOKUP($A19&amp;"|"&amp;T$2,'Mérkőzések | eredmények'!$B:$K,5,0)="","",VLOOKUP($A19&amp;"|"&amp;T$2,'Mérkőzések | eredmények'!$B:$K,5,0))),"")</f>
        <v/>
      </c>
      <c r="U19" s="5" t="str">
        <f>IFERROR(IFERROR(
IF(VLOOKUP($A19&amp;"|"&amp;T$2,'Mérkőzések | eredmények'!$A:$K,7,0)="","",VLOOKUP($A19&amp;"|"&amp;T$2,'Mérkőzések | eredmények'!$A:$K,7,0)),
IF(VLOOKUP($A19&amp;"|"&amp;T$2,'Mérkőzések | eredmények'!$B:$K,6,0)="","",VLOOKUP($A19&amp;"|"&amp;T$2,'Mérkőzések | eredmények'!$B:$K,6,0))),"")</f>
        <v/>
      </c>
    </row>
    <row r="20" spans="1:21" ht="17.25" hidden="1" customHeight="1" x14ac:dyDescent="0.3">
      <c r="A20" s="83"/>
      <c r="B20" s="20" t="str">
        <f>IFERROR(IFERROR(
IF(VLOOKUP($A19&amp;"|"&amp;B$2,'Mérkőzések | eredmények'!$A:$K,8,0)="","",VLOOKUP($A19&amp;"|"&amp;B$2,'Mérkőzések | eredmények'!$A:$K,8,0)),
IF(VLOOKUP($A19&amp;"|"&amp;B$2,'Mérkőzések | eredmények'!$B:$K,7,0)="","",VLOOKUP($A19&amp;"|"&amp;B$2,'Mérkőzések | eredmények'!$B:$K,7,0))),"")</f>
        <v/>
      </c>
      <c r="C20" s="21" t="str">
        <f>IFERROR(IFERROR(
IF(VLOOKUP($A19&amp;"|"&amp;B$2,'Mérkőzések | eredmények'!$A:$K,9,0)="","",VLOOKUP($A19&amp;"|"&amp;B$2,'Mérkőzések | eredmények'!$A:$K,9,0)),
IF(VLOOKUP($A19&amp;"|"&amp;B$2,'Mérkőzések | eredmények'!$B:$K,8,0)="","",VLOOKUP($A19&amp;"|"&amp;B$2,'Mérkőzések | eredmények'!$B:$K,8,0))),"")</f>
        <v/>
      </c>
      <c r="D20" s="20" t="str">
        <f>IFERROR(IFERROR(
IF(VLOOKUP($A19&amp;"|"&amp;D$2,'Mérkőzések | eredmények'!$A:$K,8,0)="","",VLOOKUP($A19&amp;"|"&amp;D$2,'Mérkőzések | eredmények'!$A:$K,8,0)),
IF(VLOOKUP($A19&amp;"|"&amp;D$2,'Mérkőzések | eredmények'!$B:$K,7,0)="","",VLOOKUP($A19&amp;"|"&amp;D$2,'Mérkőzések | eredmények'!$B:$K,7,0))),"")</f>
        <v/>
      </c>
      <c r="E20" s="21" t="str">
        <f>IFERROR(IFERROR(
IF(VLOOKUP($A19&amp;"|"&amp;D$2,'Mérkőzések | eredmények'!$A:$K,9,0)="","",VLOOKUP($A19&amp;"|"&amp;D$2,'Mérkőzések | eredmények'!$A:$K,9,0)),
IF(VLOOKUP($A19&amp;"|"&amp;D$2,'Mérkőzések | eredmények'!$B:$K,8,0)="","",VLOOKUP($A19&amp;"|"&amp;D$2,'Mérkőzések | eredmények'!$B:$K,8,0))),"")</f>
        <v/>
      </c>
      <c r="F20" s="22" t="str">
        <f>IFERROR(IFERROR(
IF(VLOOKUP($A19&amp;"|"&amp;F$2,'Mérkőzések | eredmények'!$A:$K,8,0)="","",VLOOKUP($A19&amp;"|"&amp;F$2,'Mérkőzések | eredmények'!$A:$K,8,0)),
IF(VLOOKUP($A19&amp;"|"&amp;F$2,'Mérkőzések | eredmények'!$B:$K,7,0)="","",VLOOKUP($A19&amp;"|"&amp;F$2,'Mérkőzések | eredmények'!$B:$K,7,0))),"")</f>
        <v/>
      </c>
      <c r="G20" s="23" t="str">
        <f>IFERROR(IFERROR(
IF(VLOOKUP($A19&amp;"|"&amp;F$2,'Mérkőzések | eredmények'!$A:$K,9,0)="","",VLOOKUP($A19&amp;"|"&amp;F$2,'Mérkőzések | eredmények'!$A:$K,9,0)),
IF(VLOOKUP($A19&amp;"|"&amp;F$2,'Mérkőzések | eredmények'!$B:$K,8,0)="","",VLOOKUP($A19&amp;"|"&amp;F$2,'Mérkőzések | eredmények'!$B:$K,8,0))),"")</f>
        <v/>
      </c>
      <c r="H20" s="20" t="str">
        <f>IFERROR(IFERROR(
IF(VLOOKUP($A19&amp;"|"&amp;H$2,'Mérkőzések | eredmények'!$A:$K,8,0)="","",VLOOKUP($A19&amp;"|"&amp;H$2,'Mérkőzések | eredmények'!$A:$K,8,0)),
IF(VLOOKUP($A19&amp;"|"&amp;H$2,'Mérkőzések | eredmények'!$B:$K,7,0)="","",VLOOKUP($A19&amp;"|"&amp;H$2,'Mérkőzések | eredmények'!$B:$K,7,0))),"")</f>
        <v/>
      </c>
      <c r="I20" s="21" t="str">
        <f>IFERROR(IFERROR(
IF(VLOOKUP($A19&amp;"|"&amp;H$2,'Mérkőzések | eredmények'!$A:$K,9,0)="","",VLOOKUP($A19&amp;"|"&amp;H$2,'Mérkőzések | eredmények'!$A:$K,9,0)),
IF(VLOOKUP($A19&amp;"|"&amp;H$2,'Mérkőzések | eredmények'!$B:$K,8,0)="","",VLOOKUP($A19&amp;"|"&amp;H$2,'Mérkőzések | eredmények'!$B:$K,8,0))),"")</f>
        <v/>
      </c>
      <c r="J20" s="20" t="str">
        <f>IFERROR(IFERROR(
IF(VLOOKUP($A19&amp;"|"&amp;J$2,'Mérkőzések | eredmények'!$A:$K,8,0)="","",VLOOKUP($A19&amp;"|"&amp;J$2,'Mérkőzések | eredmények'!$A:$K,8,0)),
IF(VLOOKUP($A19&amp;"|"&amp;J$2,'Mérkőzések | eredmények'!$B:$K,7,0)="","",VLOOKUP($A19&amp;"|"&amp;J$2,'Mérkőzések | eredmények'!$B:$K,7,0))),"")</f>
        <v/>
      </c>
      <c r="K20" s="21" t="str">
        <f>IFERROR(IFERROR(
IF(VLOOKUP($A19&amp;"|"&amp;J$2,'Mérkőzések | eredmények'!$A:$K,9,0)="","",VLOOKUP($A19&amp;"|"&amp;J$2,'Mérkőzések | eredmények'!$A:$K,9,0)),
IF(VLOOKUP($A19&amp;"|"&amp;J$2,'Mérkőzések | eredmények'!$B:$K,8,0)="","",VLOOKUP($A19&amp;"|"&amp;J$2,'Mérkőzések | eredmények'!$B:$K,8,0))),"")</f>
        <v/>
      </c>
      <c r="L20" s="20" t="str">
        <f>IFERROR(IFERROR(
IF(VLOOKUP($A19&amp;"|"&amp;L$2,'Mérkőzések | eredmények'!$A:$K,8,0)="","",VLOOKUP($A19&amp;"|"&amp;L$2,'Mérkőzések | eredmények'!$A:$K,8,0)),
IF(VLOOKUP($A19&amp;"|"&amp;L$2,'Mérkőzések | eredmények'!$B:$K,7,0)="","",VLOOKUP($A19&amp;"|"&amp;L$2,'Mérkőzések | eredmények'!$B:$K,7,0))),"")</f>
        <v/>
      </c>
      <c r="M20" s="21" t="str">
        <f>IFERROR(IFERROR(
IF(VLOOKUP($A19&amp;"|"&amp;L$2,'Mérkőzések | eredmények'!$A:$K,9,0)="","",VLOOKUP($A19&amp;"|"&amp;L$2,'Mérkőzések | eredmények'!$A:$K,9,0)),
IF(VLOOKUP($A19&amp;"|"&amp;L$2,'Mérkőzések | eredmények'!$B:$K,8,0)="","",VLOOKUP($A19&amp;"|"&amp;L$2,'Mérkőzések | eredmények'!$B:$K,8,0))),"")</f>
        <v/>
      </c>
      <c r="N20" s="20" t="str">
        <f>IFERROR(IFERROR(
IF(VLOOKUP($A19&amp;"|"&amp;N$2,'Mérkőzések | eredmények'!$A:$K,8,0)="","",VLOOKUP($A19&amp;"|"&amp;N$2,'Mérkőzések | eredmények'!$A:$K,8,0)),
IF(VLOOKUP($A19&amp;"|"&amp;N$2,'Mérkőzések | eredmények'!$B:$K,7,0)="","",VLOOKUP($A19&amp;"|"&amp;N$2,'Mérkőzések | eredmények'!$B:$K,7,0))),"")</f>
        <v/>
      </c>
      <c r="O20" s="21" t="str">
        <f>IFERROR(IFERROR(
IF(VLOOKUP($A19&amp;"|"&amp;N$2,'Mérkőzések | eredmények'!$A:$K,9,0)="","",VLOOKUP($A19&amp;"|"&amp;N$2,'Mérkőzések | eredmények'!$A:$K,9,0)),
IF(VLOOKUP($A19&amp;"|"&amp;N$2,'Mérkőzések | eredmények'!$B:$K,8,0)="","",VLOOKUP($A19&amp;"|"&amp;N$2,'Mérkőzések | eredmények'!$B:$K,8,0))),"")</f>
        <v/>
      </c>
      <c r="P20" s="20" t="str">
        <f>IFERROR(IFERROR(
IF(VLOOKUP($A19&amp;"|"&amp;P$2,'Mérkőzések | eredmények'!$A:$K,8,0)="","",VLOOKUP($A19&amp;"|"&amp;P$2,'Mérkőzések | eredmények'!$A:$K,8,0)),
IF(VLOOKUP($A19&amp;"|"&amp;P$2,'Mérkőzések | eredmények'!$B:$K,7,0)="","",VLOOKUP($A19&amp;"|"&amp;P$2,'Mérkőzések | eredmények'!$B:$K,7,0))),"")</f>
        <v/>
      </c>
      <c r="Q20" s="29" t="str">
        <f>IFERROR(IFERROR(
IF(VLOOKUP($A19&amp;"|"&amp;P$2,'Mérkőzések | eredmények'!$A:$K,9,0)="","",VLOOKUP($A19&amp;"|"&amp;P$2,'Mérkőzések | eredmények'!$A:$K,9,0)),
IF(VLOOKUP($A19&amp;"|"&amp;P$2,'Mérkőzések | eredmények'!$B:$K,8,0)="","",VLOOKUP($A19&amp;"|"&amp;P$2,'Mérkőzések | eredmények'!$B:$K,8,0))),"")</f>
        <v/>
      </c>
      <c r="R20" s="12"/>
      <c r="S20" s="2"/>
      <c r="T20" s="20" t="str">
        <f>IFERROR(IFERROR(
IF(VLOOKUP($A19&amp;"|"&amp;T$2,'Mérkőzések | eredmények'!$A:$K,8,0)="","",VLOOKUP($A19&amp;"|"&amp;T$2,'Mérkőzések | eredmények'!$A:$K,8,0)),
IF(VLOOKUP($A19&amp;"|"&amp;T$2,'Mérkőzések | eredmények'!$B:$K,7,0)="","",VLOOKUP($A19&amp;"|"&amp;T$2,'Mérkőzések | eredmények'!$B:$K,7,0))),"")</f>
        <v/>
      </c>
      <c r="U20" s="24" t="str">
        <f>IFERROR(IFERROR(
IF(VLOOKUP($A19&amp;"|"&amp;T$2,'Mérkőzések | eredmények'!$A:$K,9,0)="","",VLOOKUP($A19&amp;"|"&amp;T$2,'Mérkőzések | eredmények'!$A:$K,9,0)),
IF(VLOOKUP($A19&amp;"|"&amp;T$2,'Mérkőzések | eredmények'!$B:$K,8,0)="","",VLOOKUP($A19&amp;"|"&amp;T$2,'Mérkőzések | eredmények'!$B:$K,8,0))),"")</f>
        <v/>
      </c>
    </row>
    <row r="21" spans="1:21" ht="17.25" hidden="1" customHeight="1" x14ac:dyDescent="0.3">
      <c r="A21" s="84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IF(VLOOKUP($A21&amp;"|"&amp;B$2,'Mérkőzések | eredmények'!$B:$K,5,0)="","",VLOOKUP($A21&amp;"|"&amp;B$2,'Mérkőzések | eredmények'!$B:$K,5,0))),"")</f>
        <v/>
      </c>
      <c r="C21" s="4" t="str">
        <f>IFERROR(IFERROR(
IF(VLOOKUP($A21&amp;"|"&amp;B$2,'Mérkőzések | eredmények'!$A:$K,7,0)="","",VLOOKUP($A21&amp;"|"&amp;B$2,'Mérkőzések | eredmények'!$A:$K,7,0)),
IF(VLOOKUP($A21&amp;"|"&amp;B$2,'Mérkőzések | eredmények'!$B:$K,6,0)="","",VLOOKUP($A21&amp;"|"&amp;B$2,'Mérkőzések | eredmények'!$B:$K,6,0))),"")</f>
        <v/>
      </c>
      <c r="D21" s="3" t="str">
        <f>IFERROR(IFERROR(
IF(VLOOKUP($A21&amp;"|"&amp;D$2,'Mérkőzések | eredmények'!$A:$K,6,0)="","",VLOOKUP($A21&amp;"|"&amp;D$2,'Mérkőzések | eredmények'!$A:$K,6,0)),
IF(VLOOKUP($A21&amp;"|"&amp;D$2,'Mérkőzések | eredmények'!$B:$K,5,0)="","",VLOOKUP($A21&amp;"|"&amp;D$2,'Mérkőzések | eredmények'!$B:$K,5,0))),"")</f>
        <v/>
      </c>
      <c r="E21" s="4" t="str">
        <f>IFERROR(IFERROR(
IF(VLOOKUP($A21&amp;"|"&amp;D$2,'Mérkőzések | eredmények'!$A:$K,7,0)="","",VLOOKUP($A21&amp;"|"&amp;D$2,'Mérkőzések | eredmények'!$A:$K,7,0)),
IF(VLOOKUP($A21&amp;"|"&amp;D$2,'Mérkőzések | eredmények'!$B:$K,6,0)="","",VLOOKUP($A21&amp;"|"&amp;D$2,'Mérkőzések | eredmények'!$B:$K,6,0))),"")</f>
        <v/>
      </c>
      <c r="F21" s="3" t="str">
        <f>IFERROR(IFERROR(
IF(VLOOKUP($A21&amp;"|"&amp;F$2,'Mérkőzések | eredmények'!$A:$K,6,0)="","",VLOOKUP($A21&amp;"|"&amp;F$2,'Mérkőzések | eredmények'!$A:$K,6,0)),
IF(VLOOKUP($A21&amp;"|"&amp;F$2,'Mérkőzések | eredmények'!$B:$K,5,0)="","",VLOOKUP($A21&amp;"|"&amp;F$2,'Mérkőzések | eredmények'!$B:$K,5,0))),"")</f>
        <v/>
      </c>
      <c r="G21" s="4" t="str">
        <f>IFERROR(IFERROR(
IF(VLOOKUP($A21&amp;"|"&amp;F$2,'Mérkőzések | eredmények'!$A:$K,7,0)="","",VLOOKUP($A21&amp;"|"&amp;F$2,'Mérkőzések | eredmények'!$A:$K,7,0)),
IF(VLOOKUP($A21&amp;"|"&amp;F$2,'Mérkőzések | eredmények'!$B:$K,6,0)="","",VLOOKUP($A21&amp;"|"&amp;F$2,'Mérkőzések | eredmények'!$B:$K,6,0))),"")</f>
        <v/>
      </c>
      <c r="H21" s="3" t="str">
        <f>IFERROR(IFERROR(
IF(VLOOKUP($A21&amp;"|"&amp;H$2,'Mérkőzések | eredmények'!$A:$K,6,0)="","",VLOOKUP($A21&amp;"|"&amp;H$2,'Mérkőzések | eredmények'!$A:$K,6,0)),
IF(VLOOKUP($A21&amp;"|"&amp;H$2,'Mérkőzések | eredmények'!$B:$K,5,0)="","",VLOOKUP($A21&amp;"|"&amp;H$2,'Mérkőzések | eredmények'!$B:$K,5,0))),"")</f>
        <v/>
      </c>
      <c r="I21" s="4" t="str">
        <f>IFERROR(IFERROR(
IF(VLOOKUP($A21&amp;"|"&amp;H$2,'Mérkőzések | eredmények'!$A:$K,7,0)="","",VLOOKUP($A21&amp;"|"&amp;H$2,'Mérkőzések | eredmények'!$A:$K,7,0)),
IF(VLOOKUP($A21&amp;"|"&amp;H$2,'Mérkőzések | eredmények'!$B:$K,6,0)="","",VLOOKUP($A21&amp;"|"&amp;H$2,'Mérkőzések | eredmények'!$B:$K,6,0))),"")</f>
        <v/>
      </c>
      <c r="J21" s="3" t="str">
        <f>IFERROR(IFERROR(
IF(VLOOKUP($A21&amp;"|"&amp;J$2,'Mérkőzések | eredmények'!$A:$K,6,0)="","",VLOOKUP($A21&amp;"|"&amp;J$2,'Mérkőzések | eredmények'!$A:$K,6,0)),
IF(VLOOKUP($A21&amp;"|"&amp;J$2,'Mérkőzések | eredmények'!$B:$K,5,0)="","",VLOOKUP($A21&amp;"|"&amp;J$2,'Mérkőzések | eredmények'!$B:$K,5,0))),"")</f>
        <v/>
      </c>
      <c r="K21" s="4" t="str">
        <f>IFERROR(IFERROR(
IF(VLOOKUP($A21&amp;"|"&amp;J$2,'Mérkőzések | eredmények'!$A:$K,7,0)="","",VLOOKUP($A21&amp;"|"&amp;J$2,'Mérkőzések | eredmények'!$A:$K,7,0)),
IF(VLOOKUP($A21&amp;"|"&amp;J$2,'Mérkőzések | eredmények'!$B:$K,6,0)="","",VLOOKUP($A21&amp;"|"&amp;J$2,'Mérkőzések | eredmények'!$B:$K,6,0))),"")</f>
        <v/>
      </c>
      <c r="L21" s="3" t="str">
        <f>IFERROR(IFERROR(
IF(VLOOKUP($A21&amp;"|"&amp;L$2,'Mérkőzések | eredmények'!$A:$K,6,0)="","",VLOOKUP($A21&amp;"|"&amp;L$2,'Mérkőzések | eredmények'!$A:$K,6,0)),
IF(VLOOKUP($A21&amp;"|"&amp;L$2,'Mérkőzések | eredmények'!$B:$K,5,0)="","",VLOOKUP($A21&amp;"|"&amp;L$2,'Mérkőzések | eredmények'!$B:$K,5,0))),"")</f>
        <v/>
      </c>
      <c r="M21" s="4" t="str">
        <f>IFERROR(IFERROR(
IF(VLOOKUP($A21&amp;"|"&amp;L$2,'Mérkőzések | eredmények'!$A:$K,7,0)="","",VLOOKUP($A21&amp;"|"&amp;L$2,'Mérkőzések | eredmények'!$A:$K,7,0)),
IF(VLOOKUP($A21&amp;"|"&amp;L$2,'Mérkőzések | eredmények'!$B:$K,6,0)="","",VLOOKUP($A21&amp;"|"&amp;L$2,'Mérkőzések | eredmények'!$B:$K,6,0))),"")</f>
        <v/>
      </c>
      <c r="N21" s="3" t="str">
        <f>IFERROR(IFERROR(
IF(VLOOKUP($A21&amp;"|"&amp;N$2,'Mérkőzések | eredmények'!$A:$K,6,0)="","",VLOOKUP($A21&amp;"|"&amp;N$2,'Mérkőzések | eredmények'!$A:$K,6,0)),
IF(VLOOKUP($A21&amp;"|"&amp;N$2,'Mérkőzések | eredmények'!$B:$K,5,0)="","",VLOOKUP($A21&amp;"|"&amp;N$2,'Mérkőzések | eredmények'!$B:$K,5,0))),"")</f>
        <v/>
      </c>
      <c r="O21" s="4" t="str">
        <f>IFERROR(IFERROR(
IF(VLOOKUP($A21&amp;"|"&amp;N$2,'Mérkőzések | eredmények'!$A:$K,7,0)="","",VLOOKUP($A21&amp;"|"&amp;N$2,'Mérkőzések | eredmények'!$A:$K,7,0)),
IF(VLOOKUP($A21&amp;"|"&amp;N$2,'Mérkőzések | eredmények'!$B:$K,6,0)="","",VLOOKUP($A21&amp;"|"&amp;N$2,'Mérkőzések | eredmények'!$B:$K,6,0))),"")</f>
        <v/>
      </c>
      <c r="P21" s="3" t="str">
        <f>IFERROR(IFERROR(
IF(VLOOKUP($A21&amp;"|"&amp;P$2,'Mérkőzések | eredmények'!$A:$K,6,0)="","",VLOOKUP($A21&amp;"|"&amp;P$2,'Mérkőzések | eredmények'!$A:$K,6,0)),
IF(VLOOKUP($A21&amp;"|"&amp;P$2,'Mérkőzések | eredmények'!$B:$K,5,0)="","",VLOOKUP($A21&amp;"|"&amp;P$2,'Mérkőzések | eredmények'!$B:$K,5,0))),"")</f>
        <v/>
      </c>
      <c r="Q21" s="4" t="str">
        <f>IFERROR(IFERROR(
IF(VLOOKUP($A21&amp;"|"&amp;P$2,'Mérkőzések | eredmények'!$A:$K,7,0)="","",VLOOKUP($A21&amp;"|"&amp;P$2,'Mérkőzések | eredmények'!$A:$K,7,0)),
IF(VLOOKUP($A21&amp;"|"&amp;P$2,'Mérkőzések | eredmények'!$B:$K,6,0)="","",VLOOKUP($A21&amp;"|"&amp;P$2,'Mérkőzések | eredmények'!$B:$K,6,0))),"")</f>
        <v/>
      </c>
      <c r="R21" s="3" t="str">
        <f>IFERROR(IFERROR(
IF(VLOOKUP($A21&amp;"|"&amp;R$2,'Mérkőzések | eredmények'!$A:$K,6,0)="","",VLOOKUP($A21&amp;"|"&amp;R$2,'Mérkőzések | eredmények'!$A:$K,6,0)),
IF(VLOOKUP($A21&amp;"|"&amp;R$2,'Mérkőzések | eredmények'!$B:$K,5,0)="","",VLOOKUP($A21&amp;"|"&amp;R$2,'Mérkőzések | eredmények'!$B:$K,5,0))),"")</f>
        <v/>
      </c>
      <c r="S21" s="4" t="str">
        <f>IFERROR(IFERROR(
IF(VLOOKUP($A21&amp;"|"&amp;R$2,'Mérkőzések | eredmények'!$A:$K,7,0)="","",VLOOKUP($A21&amp;"|"&amp;R$2,'Mérkőzések | eredmények'!$A:$K,7,0)),
IF(VLOOKUP($A21&amp;"|"&amp;R$2,'Mérkőzések | eredmények'!$B:$K,6,0)="","",VLOOKUP($A21&amp;"|"&amp;R$2,'Mérkőzések | eredmények'!$B:$K,6,0))),"")</f>
        <v/>
      </c>
      <c r="T21" s="2"/>
      <c r="U21" s="6"/>
    </row>
    <row r="22" spans="1:21" ht="17.25" hidden="1" customHeight="1" thickBot="1" x14ac:dyDescent="0.35">
      <c r="A22" s="85"/>
      <c r="B22" s="30" t="str">
        <f>IFERROR(IFERROR(
IF(VLOOKUP($A21&amp;"|"&amp;B$2,'Mérkőzések | eredmények'!$A:$K,8,0)="","",VLOOKUP($A21&amp;"|"&amp;B$2,'Mérkőzések | eredmények'!$A:$K,8,0)),
IF(VLOOKUP($A21&amp;"|"&amp;B$2,'Mérkőzések | eredmények'!$B:$K,7,0)="","",VLOOKUP($A21&amp;"|"&amp;B$2,'Mérkőzések | eredmények'!$B:$K,7,0))),"")</f>
        <v/>
      </c>
      <c r="C22" s="31" t="str">
        <f>IFERROR(IFERROR(
IF(VLOOKUP($A21&amp;"|"&amp;B$2,'Mérkőzések | eredmények'!$A:$K,9,0)="","",VLOOKUP($A21&amp;"|"&amp;B$2,'Mérkőzések | eredmények'!$A:$K,9,0)),
IF(VLOOKUP($A21&amp;"|"&amp;B$2,'Mérkőzések | eredmények'!$B:$K,8,0)="","",VLOOKUP($A21&amp;"|"&amp;B$2,'Mérkőzések | eredmények'!$B:$K,8,0))),"")</f>
        <v/>
      </c>
      <c r="D22" s="30" t="str">
        <f>IFERROR(IFERROR(
IF(VLOOKUP($A21&amp;"|"&amp;D$2,'Mérkőzések | eredmények'!$A:$K,8,0)="","",VLOOKUP($A21&amp;"|"&amp;D$2,'Mérkőzések | eredmények'!$A:$K,8,0)),
IF(VLOOKUP($A21&amp;"|"&amp;D$2,'Mérkőzések | eredmények'!$B:$K,7,0)="","",VLOOKUP($A21&amp;"|"&amp;D$2,'Mérkőzések | eredmények'!$B:$K,7,0))),"")</f>
        <v/>
      </c>
      <c r="E22" s="31" t="str">
        <f>IFERROR(IFERROR(
IF(VLOOKUP($A21&amp;"|"&amp;D$2,'Mérkőzések | eredmények'!$A:$K,9,0)="","",VLOOKUP($A21&amp;"|"&amp;D$2,'Mérkőzések | eredmények'!$A:$K,9,0)),
IF(VLOOKUP($A21&amp;"|"&amp;D$2,'Mérkőzések | eredmények'!$B:$K,8,0)="","",VLOOKUP($A21&amp;"|"&amp;D$2,'Mérkőzések | eredmények'!$B:$K,8,0))),"")</f>
        <v/>
      </c>
      <c r="F22" s="30" t="str">
        <f>IFERROR(IFERROR(
IF(VLOOKUP($A21&amp;"|"&amp;F$2,'Mérkőzések | eredmények'!$A:$K,8,0)="","",VLOOKUP($A21&amp;"|"&amp;F$2,'Mérkőzések | eredmények'!$A:$K,8,0)),
IF(VLOOKUP($A21&amp;"|"&amp;F$2,'Mérkőzések | eredmények'!$B:$K,7,0)="","",VLOOKUP($A21&amp;"|"&amp;F$2,'Mérkőzések | eredmények'!$B:$K,7,0))),"")</f>
        <v/>
      </c>
      <c r="G22" s="31" t="str">
        <f>IFERROR(IFERROR(
IF(VLOOKUP($A21&amp;"|"&amp;F$2,'Mérkőzések | eredmények'!$A:$K,9,0)="","",VLOOKUP($A21&amp;"|"&amp;F$2,'Mérkőzések | eredmények'!$A:$K,9,0)),
IF(VLOOKUP($A21&amp;"|"&amp;F$2,'Mérkőzések | eredmények'!$B:$K,8,0)="","",VLOOKUP($A21&amp;"|"&amp;F$2,'Mérkőzések | eredmények'!$B:$K,8,0))),"")</f>
        <v/>
      </c>
      <c r="H22" s="32" t="str">
        <f>IFERROR(IFERROR(
IF(VLOOKUP($A21&amp;"|"&amp;H$2,'Mérkőzések | eredmények'!$A:$K,8,0)="","",VLOOKUP($A21&amp;"|"&amp;H$2,'Mérkőzések | eredmények'!$A:$K,8,0)),
IF(VLOOKUP($A21&amp;"|"&amp;H$2,'Mérkőzések | eredmények'!$B:$K,7,0)="","",VLOOKUP($A21&amp;"|"&amp;H$2,'Mérkőzések | eredmények'!$B:$K,7,0))),"")</f>
        <v/>
      </c>
      <c r="I22" s="33" t="str">
        <f>IFERROR(IFERROR(
IF(VLOOKUP($A21&amp;"|"&amp;H$2,'Mérkőzések | eredmények'!$A:$K,9,0)="","",VLOOKUP($A21&amp;"|"&amp;H$2,'Mérkőzések | eredmények'!$A:$K,9,0)),
IF(VLOOKUP($A21&amp;"|"&amp;H$2,'Mérkőzések | eredmények'!$B:$K,8,0)="","",VLOOKUP($A21&amp;"|"&amp;H$2,'Mérkőzések | eredmények'!$B:$K,8,0))),"")</f>
        <v/>
      </c>
      <c r="J22" s="32" t="str">
        <f>IFERROR(IFERROR(
IF(VLOOKUP($A21&amp;"|"&amp;J$2,'Mérkőzések | eredmények'!$A:$K,8,0)="","",VLOOKUP($A21&amp;"|"&amp;J$2,'Mérkőzések | eredmények'!$A:$K,8,0)),
IF(VLOOKUP($A21&amp;"|"&amp;J$2,'Mérkőzések | eredmények'!$B:$K,7,0)="","",VLOOKUP($A21&amp;"|"&amp;J$2,'Mérkőzések | eredmények'!$B:$K,7,0))),"")</f>
        <v/>
      </c>
      <c r="K22" s="33" t="str">
        <f>IFERROR(IFERROR(
IF(VLOOKUP($A21&amp;"|"&amp;J$2,'Mérkőzések | eredmények'!$A:$K,9,0)="","",VLOOKUP($A21&amp;"|"&amp;J$2,'Mérkőzések | eredmények'!$A:$K,9,0)),
IF(VLOOKUP($A21&amp;"|"&amp;J$2,'Mérkőzések | eredmények'!$B:$K,8,0)="","",VLOOKUP($A21&amp;"|"&amp;J$2,'Mérkőzések | eredmények'!$B:$K,8,0))),"")</f>
        <v/>
      </c>
      <c r="L22" s="30" t="str">
        <f>IFERROR(IFERROR(
IF(VLOOKUP($A21&amp;"|"&amp;L$2,'Mérkőzések | eredmények'!$A:$K,8,0)="","",VLOOKUP($A21&amp;"|"&amp;L$2,'Mérkőzések | eredmények'!$A:$K,8,0)),
IF(VLOOKUP($A21&amp;"|"&amp;L$2,'Mérkőzések | eredmények'!$B:$K,7,0)="","",VLOOKUP($A21&amp;"|"&amp;L$2,'Mérkőzések | eredmények'!$B:$K,7,0))),"")</f>
        <v/>
      </c>
      <c r="M22" s="31" t="str">
        <f>IFERROR(IFERROR(
IF(VLOOKUP($A21&amp;"|"&amp;L$2,'Mérkőzések | eredmények'!$A:$K,9,0)="","",VLOOKUP($A21&amp;"|"&amp;L$2,'Mérkőzések | eredmények'!$A:$K,9,0)),
IF(VLOOKUP($A21&amp;"|"&amp;L$2,'Mérkőzések | eredmények'!$B:$K,8,0)="","",VLOOKUP($A21&amp;"|"&amp;L$2,'Mérkőzések | eredmények'!$B:$K,8,0))),"")</f>
        <v/>
      </c>
      <c r="N22" s="30" t="str">
        <f>IFERROR(IFERROR(
IF(VLOOKUP($A21&amp;"|"&amp;N$2,'Mérkőzések | eredmények'!$A:$K,8,0)="","",VLOOKUP($A21&amp;"|"&amp;N$2,'Mérkőzések | eredmények'!$A:$K,8,0)),
IF(VLOOKUP($A21&amp;"|"&amp;N$2,'Mérkőzések | eredmények'!$B:$K,7,0)="","",VLOOKUP($A21&amp;"|"&amp;N$2,'Mérkőzések | eredmények'!$B:$K,7,0))),"")</f>
        <v/>
      </c>
      <c r="O22" s="31" t="str">
        <f>IFERROR(IFERROR(
IF(VLOOKUP($A21&amp;"|"&amp;N$2,'Mérkőzések | eredmények'!$A:$K,9,0)="","",VLOOKUP($A21&amp;"|"&amp;N$2,'Mérkőzések | eredmények'!$A:$K,9,0)),
IF(VLOOKUP($A21&amp;"|"&amp;N$2,'Mérkőzések | eredmények'!$B:$K,8,0)="","",VLOOKUP($A21&amp;"|"&amp;N$2,'Mérkőzések | eredmények'!$B:$K,8,0))),"")</f>
        <v/>
      </c>
      <c r="P22" s="30" t="str">
        <f>IFERROR(IFERROR(
IF(VLOOKUP($A21&amp;"|"&amp;P$2,'Mérkőzések | eredmények'!$A:$K,8,0)="","",VLOOKUP($A21&amp;"|"&amp;P$2,'Mérkőzések | eredmények'!$A:$K,8,0)),
IF(VLOOKUP($A21&amp;"|"&amp;P$2,'Mérkőzések | eredmények'!$B:$K,7,0)="","",VLOOKUP($A21&amp;"|"&amp;P$2,'Mérkőzések | eredmények'!$B:$K,7,0))),"")</f>
        <v/>
      </c>
      <c r="Q22" s="31" t="str">
        <f>IFERROR(IFERROR(
IF(VLOOKUP($A21&amp;"|"&amp;P$2,'Mérkőzések | eredmények'!$A:$K,9,0)="","",VLOOKUP($A21&amp;"|"&amp;P$2,'Mérkőzések | eredmények'!$A:$K,9,0)),
IF(VLOOKUP($A21&amp;"|"&amp;P$2,'Mérkőzések | eredmények'!$B:$K,8,0)="","",VLOOKUP($A21&amp;"|"&amp;P$2,'Mérkőzések | eredmények'!$B:$K,8,0))),"")</f>
        <v/>
      </c>
      <c r="R22" s="30" t="str">
        <f>IFERROR(IFERROR(
IF(VLOOKUP($A21&amp;"|"&amp;R$2,'Mérkőzések | eredmények'!$A:$K,8,0)="","",VLOOKUP($A21&amp;"|"&amp;R$2,'Mérkőzések | eredmények'!$A:$K,8,0)),
IF(VLOOKUP($A21&amp;"|"&amp;R$2,'Mérkőzések | eredmények'!$B:$K,7,0)="","",VLOOKUP($A21&amp;"|"&amp;R$2,'Mérkőzések | eredmények'!$B:$K,7,0))),"")</f>
        <v/>
      </c>
      <c r="S22" s="34" t="str">
        <f>IFERROR(IFERROR(
IF(VLOOKUP($A21&amp;"|"&amp;R$2,'Mérkőzések | eredmények'!$A:$K,9,0)="","",VLOOKUP($A21&amp;"|"&amp;R$2,'Mérkőzések | eredmények'!$A:$K,9,0)),
IF(VLOOKUP($A21&amp;"|"&amp;R$2,'Mérkőzések | eredmények'!$B:$K,8,0)="","",VLOOKUP($A21&amp;"|"&amp;R$2,'Mérkőzések | eredmények'!$B:$K,8,0))),"")</f>
        <v/>
      </c>
      <c r="T22" s="13"/>
      <c r="U22" s="7"/>
    </row>
    <row r="27" spans="1:21" x14ac:dyDescent="0.3">
      <c r="C27" s="17"/>
      <c r="D27" s="17"/>
      <c r="E27" s="17"/>
      <c r="F27" s="17"/>
      <c r="G27" s="17"/>
    </row>
    <row r="28" spans="1:21" x14ac:dyDescent="0.3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3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3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3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3">
      <c r="N32" s="17"/>
      <c r="O32" s="17"/>
      <c r="P32" s="17"/>
      <c r="Q32" s="17"/>
      <c r="R32" s="17"/>
    </row>
    <row r="33" spans="14:18" x14ac:dyDescent="0.3">
      <c r="N33" s="17"/>
      <c r="O33" s="17"/>
      <c r="P33" s="17"/>
      <c r="Q33" s="17"/>
      <c r="R33" s="17"/>
    </row>
  </sheetData>
  <sortState xmlns:xlrd2="http://schemas.microsoft.com/office/spreadsheetml/2017/richdata2" ref="Z5:AA12">
    <sortCondition descending="1" ref="AA5:AA12"/>
  </sortState>
  <mergeCells count="20"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  <mergeCell ref="A19:A20"/>
    <mergeCell ref="A21:A22"/>
    <mergeCell ref="A7:A8"/>
    <mergeCell ref="A9:A10"/>
    <mergeCell ref="A11:A12"/>
    <mergeCell ref="A13:A14"/>
    <mergeCell ref="A15:A16"/>
    <mergeCell ref="A17:A18"/>
  </mergeCells>
  <conditionalFormatting sqref="B6:C6 B8:E8 B10:G10 B12:I12 B14:K14 B16:M16 B18:O18 B20:Q20 B22:S22">
    <cfRule type="expression" dxfId="17" priority="2">
      <formula>IF(AND(B5=2,B6=""),1,0)</formula>
    </cfRule>
  </conditionalFormatting>
  <conditionalFormatting sqref="D4:U4">
    <cfRule type="expression" dxfId="16" priority="4">
      <formula>IF(AND(D3=2,D4=""),1,0)</formula>
    </cfRule>
  </conditionalFormatting>
  <conditionalFormatting sqref="F6:U6 H8:U8 J10:U10 L12:U12 N14:U14 P16:U16 R18:U18 T20:U20">
    <cfRule type="expression" dxfId="15" priority="3">
      <formula>IF(AND(F5=2,F6=""),1,0)</formula>
    </cfRule>
  </conditionalFormatting>
  <pageMargins left="0.7" right="0.7" top="0.75" bottom="0.75" header="0.3" footer="0.3"/>
  <ignoredErrors>
    <ignoredError sqref="B4:U22 D3:T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sheetPr codeName="Munka2"/>
  <dimension ref="A1:M29"/>
  <sheetViews>
    <sheetView topLeftCell="B1" workbookViewId="0">
      <selection activeCell="C4" sqref="C4"/>
    </sheetView>
  </sheetViews>
  <sheetFormatPr defaultRowHeight="14.4" x14ac:dyDescent="0.3"/>
  <cols>
    <col min="1" max="1" width="67.33203125" bestFit="1" customWidth="1"/>
    <col min="2" max="2" width="0.109375" customWidth="1"/>
    <col min="3" max="3" width="37" customWidth="1"/>
    <col min="4" max="4" width="35.6640625" bestFit="1" customWidth="1"/>
    <col min="5" max="5" width="6.5546875" bestFit="1" customWidth="1"/>
    <col min="6" max="6" width="14.109375" bestFit="1" customWidth="1"/>
    <col min="7" max="7" width="14.88671875" bestFit="1" customWidth="1"/>
    <col min="8" max="11" width="12.77734375" bestFit="1" customWidth="1"/>
    <col min="12" max="12" width="23.88671875" bestFit="1" customWidth="1"/>
    <col min="13" max="13" width="20.109375" bestFit="1" customWidth="1"/>
    <col min="14" max="14" width="16.88671875" bestFit="1" customWidth="1"/>
    <col min="15" max="17" width="17.109375" bestFit="1" customWidth="1"/>
    <col min="18" max="18" width="12.5546875" bestFit="1" customWidth="1"/>
    <col min="19" max="19" width="7.88671875" bestFit="1" customWidth="1"/>
    <col min="20" max="20" width="8.6640625" bestFit="1" customWidth="1"/>
  </cols>
  <sheetData>
    <row r="1" spans="1:13" ht="28.8" x14ac:dyDescent="0.3">
      <c r="A1" t="s">
        <v>6</v>
      </c>
      <c r="B1" t="s">
        <v>7</v>
      </c>
      <c r="C1" s="37" t="s">
        <v>0</v>
      </c>
      <c r="D1" s="38" t="s">
        <v>1</v>
      </c>
      <c r="E1" s="37" t="s">
        <v>132</v>
      </c>
      <c r="F1" s="37" t="s">
        <v>9</v>
      </c>
      <c r="G1" s="37" t="s">
        <v>10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11</v>
      </c>
      <c r="M1" s="37" t="s">
        <v>12</v>
      </c>
    </row>
    <row r="2" spans="1:13" hidden="1" x14ac:dyDescent="0.3">
      <c r="A2" t="s">
        <v>35</v>
      </c>
      <c r="B2" t="s">
        <v>36</v>
      </c>
      <c r="C2" t="s">
        <v>28</v>
      </c>
      <c r="D2" s="1" t="s">
        <v>29</v>
      </c>
      <c r="E2" s="17"/>
      <c r="F2" s="36"/>
      <c r="G2" s="36"/>
      <c r="H2" s="36"/>
      <c r="I2" s="36"/>
      <c r="J2" s="36"/>
      <c r="K2" s="36"/>
      <c r="L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" spans="1:13" hidden="1" x14ac:dyDescent="0.3">
      <c r="A3" t="s">
        <v>37</v>
      </c>
      <c r="B3" t="s">
        <v>38</v>
      </c>
      <c r="C3" t="s">
        <v>28</v>
      </c>
      <c r="D3" s="1" t="s">
        <v>30</v>
      </c>
      <c r="E3" s="17"/>
      <c r="F3" s="36"/>
      <c r="G3" s="36"/>
      <c r="H3" s="36"/>
      <c r="I3" s="36"/>
      <c r="J3" s="36"/>
      <c r="K3" s="36"/>
      <c r="L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" spans="1:13" x14ac:dyDescent="0.3">
      <c r="A4" t="s">
        <v>39</v>
      </c>
      <c r="B4" t="s">
        <v>40</v>
      </c>
      <c r="C4" t="s">
        <v>28</v>
      </c>
      <c r="D4" s="1" t="s">
        <v>34</v>
      </c>
      <c r="E4" s="17">
        <v>2</v>
      </c>
      <c r="F4" s="36">
        <v>4</v>
      </c>
      <c r="G4" s="36">
        <v>0</v>
      </c>
      <c r="H4" s="36">
        <v>12</v>
      </c>
      <c r="I4" s="36">
        <v>2</v>
      </c>
      <c r="J4" s="36">
        <v>141</v>
      </c>
      <c r="K4" s="36">
        <v>93</v>
      </c>
      <c r="L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5" spans="1:13" x14ac:dyDescent="0.3">
      <c r="A5" t="s">
        <v>41</v>
      </c>
      <c r="B5" t="s">
        <v>42</v>
      </c>
      <c r="C5" t="s">
        <v>28</v>
      </c>
      <c r="D5" s="1" t="s">
        <v>31</v>
      </c>
      <c r="E5" s="17">
        <v>1</v>
      </c>
      <c r="F5" s="36">
        <v>4</v>
      </c>
      <c r="G5" s="36">
        <v>0</v>
      </c>
      <c r="H5" s="36">
        <v>12</v>
      </c>
      <c r="I5" s="36">
        <v>1</v>
      </c>
      <c r="J5" s="36">
        <v>142</v>
      </c>
      <c r="K5" s="36">
        <v>76</v>
      </c>
      <c r="L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6" spans="1:13" s="73" customFormat="1" x14ac:dyDescent="0.3">
      <c r="A6" t="s">
        <v>43</v>
      </c>
      <c r="B6" t="s">
        <v>44</v>
      </c>
      <c r="C6" s="73" t="s">
        <v>28</v>
      </c>
      <c r="D6" s="74" t="s">
        <v>32</v>
      </c>
      <c r="E6" s="75">
        <v>1</v>
      </c>
      <c r="F6" s="76">
        <v>4</v>
      </c>
      <c r="G6" s="76">
        <v>0</v>
      </c>
      <c r="H6" s="76">
        <v>12</v>
      </c>
      <c r="I6" s="76">
        <v>0</v>
      </c>
      <c r="J6" s="76">
        <v>133</v>
      </c>
      <c r="K6" s="76">
        <v>57</v>
      </c>
      <c r="L6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6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7" spans="1:13" s="73" customFormat="1" x14ac:dyDescent="0.3">
      <c r="A7" t="s">
        <v>45</v>
      </c>
      <c r="B7" t="s">
        <v>46</v>
      </c>
      <c r="C7" s="73" t="s">
        <v>28</v>
      </c>
      <c r="D7" s="74" t="s">
        <v>33</v>
      </c>
      <c r="E7" s="75">
        <v>1</v>
      </c>
      <c r="F7" s="76">
        <v>4</v>
      </c>
      <c r="G7" s="76">
        <v>0</v>
      </c>
      <c r="H7" s="76">
        <v>12</v>
      </c>
      <c r="I7" s="76">
        <v>0</v>
      </c>
      <c r="J7" s="76">
        <v>132</v>
      </c>
      <c r="K7" s="76">
        <v>46</v>
      </c>
      <c r="L7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7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8" spans="1:13" s="73" customFormat="1" x14ac:dyDescent="0.3">
      <c r="A8" t="s">
        <v>118</v>
      </c>
      <c r="B8" t="s">
        <v>119</v>
      </c>
      <c r="C8" s="73" t="s">
        <v>28</v>
      </c>
      <c r="D8" s="74" t="s">
        <v>117</v>
      </c>
      <c r="E8" s="75">
        <v>1</v>
      </c>
      <c r="F8" s="76">
        <v>4</v>
      </c>
      <c r="G8" s="76">
        <v>0</v>
      </c>
      <c r="H8" s="76">
        <v>12</v>
      </c>
      <c r="I8" s="76">
        <v>0</v>
      </c>
      <c r="J8" s="76">
        <v>132</v>
      </c>
      <c r="K8" s="76">
        <v>62</v>
      </c>
      <c r="L8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8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9" spans="1:13" x14ac:dyDescent="0.3">
      <c r="A9" t="s">
        <v>47</v>
      </c>
      <c r="B9" t="s">
        <v>48</v>
      </c>
      <c r="C9" t="s">
        <v>29</v>
      </c>
      <c r="D9" s="1" t="s">
        <v>30</v>
      </c>
      <c r="E9" s="17">
        <v>2</v>
      </c>
      <c r="F9" s="36">
        <v>0</v>
      </c>
      <c r="G9" s="36">
        <v>4</v>
      </c>
      <c r="H9" s="36">
        <v>0</v>
      </c>
      <c r="I9" s="36">
        <v>12</v>
      </c>
      <c r="J9" s="36">
        <v>62</v>
      </c>
      <c r="K9" s="36">
        <v>132</v>
      </c>
      <c r="L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0" spans="1:13" hidden="1" x14ac:dyDescent="0.3">
      <c r="A10" t="s">
        <v>49</v>
      </c>
      <c r="B10" t="s">
        <v>50</v>
      </c>
      <c r="C10" t="s">
        <v>29</v>
      </c>
      <c r="D10" s="1" t="s">
        <v>34</v>
      </c>
      <c r="E10" s="17"/>
      <c r="F10" s="36"/>
      <c r="G10" s="36"/>
      <c r="H10" s="36"/>
      <c r="I10" s="36"/>
      <c r="J10" s="36"/>
      <c r="K10" s="36"/>
      <c r="L1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1" spans="1:13" s="73" customFormat="1" x14ac:dyDescent="0.3">
      <c r="A11" t="s">
        <v>51</v>
      </c>
      <c r="B11" t="s">
        <v>52</v>
      </c>
      <c r="C11" s="73" t="s">
        <v>29</v>
      </c>
      <c r="D11" s="74" t="s">
        <v>31</v>
      </c>
      <c r="E11" s="75">
        <v>1</v>
      </c>
      <c r="F11" s="76">
        <v>4</v>
      </c>
      <c r="G11" s="76">
        <v>0</v>
      </c>
      <c r="H11" s="76">
        <v>11</v>
      </c>
      <c r="I11" s="76">
        <v>1</v>
      </c>
      <c r="J11" s="76">
        <v>125</v>
      </c>
      <c r="K11" s="76">
        <v>69</v>
      </c>
      <c r="L11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1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2" spans="1:13" x14ac:dyDescent="0.3">
      <c r="A12" t="s">
        <v>53</v>
      </c>
      <c r="B12" t="s">
        <v>54</v>
      </c>
      <c r="C12" t="s">
        <v>29</v>
      </c>
      <c r="D12" s="1" t="s">
        <v>32</v>
      </c>
      <c r="E12" s="17">
        <v>2</v>
      </c>
      <c r="F12" s="36">
        <v>4</v>
      </c>
      <c r="G12" s="36">
        <v>0</v>
      </c>
      <c r="H12" s="36">
        <v>12</v>
      </c>
      <c r="I12" s="36">
        <v>1</v>
      </c>
      <c r="J12" s="36">
        <v>148</v>
      </c>
      <c r="K12" s="36">
        <v>69</v>
      </c>
      <c r="L1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3" spans="1:13" s="73" customFormat="1" x14ac:dyDescent="0.3">
      <c r="A13" t="s">
        <v>55</v>
      </c>
      <c r="B13" t="s">
        <v>56</v>
      </c>
      <c r="C13" s="73" t="s">
        <v>29</v>
      </c>
      <c r="D13" s="74" t="s">
        <v>33</v>
      </c>
      <c r="E13" s="75">
        <v>1</v>
      </c>
      <c r="F13" s="76">
        <v>4</v>
      </c>
      <c r="G13" s="76">
        <v>0</v>
      </c>
      <c r="H13" s="76">
        <v>12</v>
      </c>
      <c r="I13" s="76">
        <v>1</v>
      </c>
      <c r="J13" s="76">
        <v>140</v>
      </c>
      <c r="K13" s="76">
        <v>61</v>
      </c>
      <c r="L13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3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4" spans="1:13" s="73" customFormat="1" x14ac:dyDescent="0.3">
      <c r="A14" t="s">
        <v>120</v>
      </c>
      <c r="B14" t="s">
        <v>121</v>
      </c>
      <c r="C14" s="73" t="s">
        <v>29</v>
      </c>
      <c r="D14" s="74" t="s">
        <v>117</v>
      </c>
      <c r="E14" s="75">
        <v>1</v>
      </c>
      <c r="F14" s="76">
        <v>4</v>
      </c>
      <c r="G14" s="76">
        <v>0</v>
      </c>
      <c r="H14" s="76">
        <v>12</v>
      </c>
      <c r="I14" s="76">
        <v>2</v>
      </c>
      <c r="J14" s="76">
        <v>145</v>
      </c>
      <c r="K14" s="76">
        <v>86</v>
      </c>
      <c r="L14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4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5" spans="1:13" hidden="1" x14ac:dyDescent="0.3">
      <c r="A15" t="s">
        <v>57</v>
      </c>
      <c r="B15" t="s">
        <v>58</v>
      </c>
      <c r="C15" t="s">
        <v>30</v>
      </c>
      <c r="D15" s="1" t="s">
        <v>34</v>
      </c>
      <c r="E15" s="17"/>
      <c r="F15" s="36"/>
      <c r="G15" s="36"/>
      <c r="H15" s="36"/>
      <c r="I15" s="36"/>
      <c r="J15" s="36"/>
      <c r="K15" s="36"/>
      <c r="L1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6" spans="1:13" s="73" customFormat="1" x14ac:dyDescent="0.3">
      <c r="A16" t="s">
        <v>59</v>
      </c>
      <c r="B16" t="s">
        <v>60</v>
      </c>
      <c r="C16" s="73" t="s">
        <v>30</v>
      </c>
      <c r="D16" s="74" t="s">
        <v>31</v>
      </c>
      <c r="E16" s="75">
        <v>1</v>
      </c>
      <c r="F16" s="76">
        <v>3</v>
      </c>
      <c r="G16" s="76">
        <v>1</v>
      </c>
      <c r="H16" s="76">
        <v>11</v>
      </c>
      <c r="I16" s="76">
        <v>3</v>
      </c>
      <c r="J16" s="76">
        <v>147</v>
      </c>
      <c r="K16" s="76">
        <v>89</v>
      </c>
      <c r="L16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6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7" spans="1:13" s="73" customFormat="1" x14ac:dyDescent="0.3">
      <c r="A17" t="s">
        <v>61</v>
      </c>
      <c r="B17" t="s">
        <v>62</v>
      </c>
      <c r="C17" s="73" t="s">
        <v>30</v>
      </c>
      <c r="D17" s="74" t="s">
        <v>32</v>
      </c>
      <c r="E17" s="75">
        <v>1</v>
      </c>
      <c r="F17" s="76">
        <v>4</v>
      </c>
      <c r="G17" s="76">
        <v>0</v>
      </c>
      <c r="H17" s="76">
        <v>12</v>
      </c>
      <c r="I17" s="76">
        <v>1</v>
      </c>
      <c r="J17" s="76">
        <v>145</v>
      </c>
      <c r="K17" s="76">
        <v>99</v>
      </c>
      <c r="L17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7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8" spans="1:13" x14ac:dyDescent="0.3">
      <c r="A18" t="s">
        <v>63</v>
      </c>
      <c r="B18" t="s">
        <v>64</v>
      </c>
      <c r="C18" t="s">
        <v>30</v>
      </c>
      <c r="D18" s="1" t="s">
        <v>33</v>
      </c>
      <c r="E18" s="17">
        <v>2</v>
      </c>
      <c r="F18" s="36">
        <v>4</v>
      </c>
      <c r="G18" s="36">
        <v>0</v>
      </c>
      <c r="H18" s="36">
        <v>12</v>
      </c>
      <c r="I18" s="36">
        <v>2</v>
      </c>
      <c r="J18" s="36">
        <v>146</v>
      </c>
      <c r="K18" s="36">
        <v>92</v>
      </c>
      <c r="L1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9" spans="1:13" s="73" customFormat="1" x14ac:dyDescent="0.3">
      <c r="A19" t="s">
        <v>122</v>
      </c>
      <c r="B19" t="s">
        <v>123</v>
      </c>
      <c r="C19" s="73" t="s">
        <v>30</v>
      </c>
      <c r="D19" s="74" t="s">
        <v>117</v>
      </c>
      <c r="E19" s="75">
        <v>1</v>
      </c>
      <c r="F19" s="76">
        <v>4</v>
      </c>
      <c r="G19" s="76">
        <v>0</v>
      </c>
      <c r="H19" s="76">
        <v>12</v>
      </c>
      <c r="I19" s="76">
        <v>0</v>
      </c>
      <c r="J19" s="76">
        <v>139</v>
      </c>
      <c r="K19" s="76">
        <v>86</v>
      </c>
      <c r="L19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9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0" spans="1:13" s="73" customFormat="1" x14ac:dyDescent="0.3">
      <c r="A20" t="s">
        <v>65</v>
      </c>
      <c r="B20" t="s">
        <v>66</v>
      </c>
      <c r="C20" s="73" t="s">
        <v>34</v>
      </c>
      <c r="D20" s="74" t="s">
        <v>31</v>
      </c>
      <c r="E20" s="75">
        <v>1</v>
      </c>
      <c r="F20" s="76">
        <v>4</v>
      </c>
      <c r="G20" s="76">
        <v>0</v>
      </c>
      <c r="H20" s="76">
        <v>12</v>
      </c>
      <c r="I20" s="76">
        <v>0</v>
      </c>
      <c r="J20" s="76">
        <v>136</v>
      </c>
      <c r="K20" s="76">
        <v>86</v>
      </c>
      <c r="L20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0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1" spans="1:13" s="73" customFormat="1" x14ac:dyDescent="0.3">
      <c r="A21" t="s">
        <v>67</v>
      </c>
      <c r="B21" t="s">
        <v>68</v>
      </c>
      <c r="C21" s="73" t="s">
        <v>34</v>
      </c>
      <c r="D21" s="74" t="s">
        <v>32</v>
      </c>
      <c r="E21" s="75">
        <v>1</v>
      </c>
      <c r="F21" s="76">
        <v>4</v>
      </c>
      <c r="G21" s="76">
        <v>0</v>
      </c>
      <c r="H21" s="76">
        <v>11</v>
      </c>
      <c r="I21" s="76">
        <v>2</v>
      </c>
      <c r="J21" s="76">
        <v>133</v>
      </c>
      <c r="K21" s="76">
        <v>95</v>
      </c>
      <c r="L21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1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2" spans="1:13" s="73" customFormat="1" x14ac:dyDescent="0.3">
      <c r="A22" t="s">
        <v>69</v>
      </c>
      <c r="B22" t="s">
        <v>70</v>
      </c>
      <c r="C22" s="73" t="s">
        <v>34</v>
      </c>
      <c r="D22" s="74" t="s">
        <v>33</v>
      </c>
      <c r="E22" s="75">
        <v>1</v>
      </c>
      <c r="F22" s="76">
        <v>4</v>
      </c>
      <c r="G22" s="76">
        <v>0</v>
      </c>
      <c r="H22" s="76">
        <v>12</v>
      </c>
      <c r="I22" s="76">
        <v>2</v>
      </c>
      <c r="J22" s="76">
        <v>149</v>
      </c>
      <c r="K22" s="76">
        <v>85</v>
      </c>
      <c r="L22" s="7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2" s="7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3" spans="1:13" x14ac:dyDescent="0.3">
      <c r="A23" t="s">
        <v>124</v>
      </c>
      <c r="B23" t="s">
        <v>125</v>
      </c>
      <c r="C23" t="s">
        <v>34</v>
      </c>
      <c r="D23" s="1" t="s">
        <v>117</v>
      </c>
      <c r="E23" s="17">
        <v>2</v>
      </c>
      <c r="F23" s="36">
        <v>3</v>
      </c>
      <c r="G23" s="36">
        <v>1</v>
      </c>
      <c r="H23" s="36">
        <v>9</v>
      </c>
      <c r="I23" s="36">
        <v>4</v>
      </c>
      <c r="J23" s="36">
        <v>108</v>
      </c>
      <c r="K23" s="36">
        <v>103</v>
      </c>
      <c r="L2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4" spans="1:13" hidden="1" x14ac:dyDescent="0.3">
      <c r="A24" t="s">
        <v>71</v>
      </c>
      <c r="B24" t="s">
        <v>72</v>
      </c>
      <c r="C24" t="s">
        <v>31</v>
      </c>
      <c r="D24" s="1" t="s">
        <v>32</v>
      </c>
      <c r="E24" s="17"/>
      <c r="F24" s="36"/>
      <c r="G24" s="36"/>
      <c r="H24" s="36"/>
      <c r="I24" s="36"/>
      <c r="J24" s="36"/>
      <c r="K24" s="36"/>
      <c r="L2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5" spans="1:13" hidden="1" x14ac:dyDescent="0.3">
      <c r="A25" t="s">
        <v>73</v>
      </c>
      <c r="B25" t="s">
        <v>74</v>
      </c>
      <c r="C25" t="s">
        <v>31</v>
      </c>
      <c r="D25" s="1" t="s">
        <v>33</v>
      </c>
      <c r="E25" s="17"/>
      <c r="F25" s="36"/>
      <c r="G25" s="36"/>
      <c r="H25" s="36"/>
      <c r="I25" s="36"/>
      <c r="J25" s="36"/>
      <c r="K25" s="36"/>
      <c r="L2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6" spans="1:13" x14ac:dyDescent="0.3">
      <c r="A26" t="s">
        <v>126</v>
      </c>
      <c r="B26" t="s">
        <v>127</v>
      </c>
      <c r="C26" t="s">
        <v>31</v>
      </c>
      <c r="D26" s="1" t="s">
        <v>117</v>
      </c>
      <c r="E26" s="17">
        <v>2</v>
      </c>
      <c r="F26" s="36">
        <v>4</v>
      </c>
      <c r="G26" s="36">
        <v>0</v>
      </c>
      <c r="H26" s="36">
        <v>12</v>
      </c>
      <c r="I26" s="36">
        <v>4</v>
      </c>
      <c r="J26" s="36">
        <v>165</v>
      </c>
      <c r="K26" s="36">
        <v>105</v>
      </c>
      <c r="L2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7" spans="1:13" x14ac:dyDescent="0.3">
      <c r="A27" t="s">
        <v>75</v>
      </c>
      <c r="B27" t="s">
        <v>76</v>
      </c>
      <c r="C27" t="s">
        <v>32</v>
      </c>
      <c r="D27" s="1" t="s">
        <v>33</v>
      </c>
      <c r="E27" s="17">
        <v>2</v>
      </c>
      <c r="F27" s="36">
        <v>1</v>
      </c>
      <c r="G27" s="36">
        <v>3</v>
      </c>
      <c r="H27" s="36">
        <v>3</v>
      </c>
      <c r="I27" s="36">
        <v>9</v>
      </c>
      <c r="J27" s="36">
        <v>67</v>
      </c>
      <c r="K27" s="36">
        <v>112</v>
      </c>
      <c r="L2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8" spans="1:13" hidden="1" x14ac:dyDescent="0.3">
      <c r="A28" t="s">
        <v>128</v>
      </c>
      <c r="B28" t="s">
        <v>129</v>
      </c>
      <c r="C28" t="s">
        <v>32</v>
      </c>
      <c r="D28" s="1" t="s">
        <v>117</v>
      </c>
      <c r="E28" s="17"/>
      <c r="F28" s="36"/>
      <c r="G28" s="36"/>
      <c r="H28" s="36"/>
      <c r="I28" s="36"/>
      <c r="J28" s="36"/>
      <c r="K28" s="36"/>
      <c r="L2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9" spans="1:13" hidden="1" x14ac:dyDescent="0.3">
      <c r="A29" t="s">
        <v>130</v>
      </c>
      <c r="B29" t="s">
        <v>131</v>
      </c>
      <c r="C29" t="s">
        <v>33</v>
      </c>
      <c r="D29" s="1" t="s">
        <v>117</v>
      </c>
      <c r="E29" s="17"/>
      <c r="F29" s="36"/>
      <c r="G29" s="36"/>
      <c r="H29" s="36"/>
      <c r="I29" s="36"/>
      <c r="J29" s="36"/>
      <c r="K29" s="36"/>
      <c r="L2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sheetPr codeName="Munka3"/>
  <dimension ref="A1:F12"/>
  <sheetViews>
    <sheetView workbookViewId="0">
      <selection activeCell="A27" sqref="A27"/>
    </sheetView>
  </sheetViews>
  <sheetFormatPr defaultRowHeight="14.4" x14ac:dyDescent="0.3"/>
  <cols>
    <col min="1" max="1" width="40.33203125" customWidth="1"/>
    <col min="3" max="3" width="10" customWidth="1"/>
    <col min="6" max="6" width="0" hidden="1" customWidth="1"/>
  </cols>
  <sheetData>
    <row r="1" spans="1:6" ht="28.8" x14ac:dyDescent="0.3">
      <c r="A1" s="36" t="s">
        <v>0</v>
      </c>
      <c r="B1" s="36" t="s">
        <v>8</v>
      </c>
      <c r="C1" s="37" t="s">
        <v>27</v>
      </c>
      <c r="D1" s="37" t="s">
        <v>14</v>
      </c>
      <c r="E1" s="37" t="s">
        <v>26</v>
      </c>
      <c r="F1" s="36" t="s">
        <v>15</v>
      </c>
    </row>
    <row r="2" spans="1:6" x14ac:dyDescent="0.3">
      <c r="A2" t="s">
        <v>28</v>
      </c>
      <c r="B2">
        <f>SUMIF('Mérkőzések | eredmények'!C:C,cs_1,'Mérkőzések | eredmények'!L:L)+SUMIF('Mérkőzések | eredmények'!D:D,cs_1,'Mérkőzések | eredmények'!M:M)</f>
        <v>15</v>
      </c>
      <c r="C2">
        <f>SUMIF('Mérkőzések | eredmények'!$C:$C,cs_1,'Mérkőzések | eredmények'!F:F)+SUMIF('Mérkőzések | eredmények'!$D:$D,cs_1,'Mérkőzések | eredmények'!G:G)</f>
        <v>20</v>
      </c>
      <c r="D2">
        <f>SUMIF('Mérkőzések | eredmények'!$C:$C,cs_1,'Mérkőzések | eredmények'!H:H)+SUMIF('Mérkőzések | eredmények'!$D:$D,cs_1,'Mérkőzések | eredmények'!I:I)</f>
        <v>60</v>
      </c>
      <c r="E2">
        <f>SUMIF('Mérkőzések | eredmények'!$C:$C,cs_1,'Mérkőzések | eredmények'!J:J)+SUMIF('Mérkőzések | eredmények'!$D:$D,cs_1,'Mérkőzések | eredmények'!K:K)</f>
        <v>680</v>
      </c>
      <c r="F2">
        <f>VALUE(Csapatok[[#This Row],[Pontok]]&amp;Csapatok[[#This Row],[Nyert Mérkőzés]]&amp;Csapatok[[#This Row],[Nyert szettek]]&amp;Csapatok[[#This Row],[Szerzett pont]])</f>
        <v>152060680</v>
      </c>
    </row>
    <row r="3" spans="1:6" x14ac:dyDescent="0.3">
      <c r="A3" t="s">
        <v>29</v>
      </c>
      <c r="B3">
        <f>SUMIF('Mérkőzések | eredmények'!C:C,cs_2,'Mérkőzések | eredmények'!L:L)+SUMIF('Mérkőzések | eredmények'!D:D,cs_2,'Mérkőzések | eredmények'!M:M)</f>
        <v>12</v>
      </c>
      <c r="C3">
        <f>SUMIF('Mérkőzések | eredmények'!$C:$C,cs_2,'Mérkőzések | eredmények'!F:F)+SUMIF('Mérkőzések | eredmények'!$D:$D,cs_2,'Mérkőzések | eredmények'!G:G)</f>
        <v>16</v>
      </c>
      <c r="D3">
        <f>SUMIF('Mérkőzések | eredmények'!$C:$C,cs_2,'Mérkőzések | eredmények'!H:H)+SUMIF('Mérkőzések | eredmények'!$D:$D,cs_2,'Mérkőzések | eredmények'!I:I)</f>
        <v>47</v>
      </c>
      <c r="E3">
        <f>SUMIF('Mérkőzések | eredmények'!$C:$C,cs_2,'Mérkőzések | eredmények'!J:J)+SUMIF('Mérkőzések | eredmények'!$D:$D,cs_2,'Mérkőzések | eredmények'!K:K)</f>
        <v>620</v>
      </c>
      <c r="F3">
        <f>VALUE(Csapatok[[#This Row],[Pontok]]&amp;Csapatok[[#This Row],[Nyert Mérkőzés]]&amp;Csapatok[[#This Row],[Nyert szettek]]&amp;Csapatok[[#This Row],[Szerzett pont]])</f>
        <v>121647620</v>
      </c>
    </row>
    <row r="4" spans="1:6" x14ac:dyDescent="0.3">
      <c r="A4" t="s">
        <v>30</v>
      </c>
      <c r="B4">
        <f>SUMIF('Mérkőzések | eredmények'!C:C,cs_3,'Mérkőzések | eredmények'!L:L)+SUMIF('Mérkőzések | eredmények'!D:D,cs_3,'Mérkőzések | eredmények'!M:M)</f>
        <v>15</v>
      </c>
      <c r="C4">
        <f>SUMIF('Mérkőzések | eredmények'!$C:$C,cs_3,'Mérkőzések | eredmények'!F:F)+SUMIF('Mérkőzések | eredmények'!$D:$D,cs_3,'Mérkőzések | eredmények'!G:G)</f>
        <v>19</v>
      </c>
      <c r="D4">
        <f>SUMIF('Mérkőzések | eredmények'!$C:$C,cs_3,'Mérkőzések | eredmények'!H:H)+SUMIF('Mérkőzések | eredmények'!$D:$D,cs_3,'Mérkőzések | eredmények'!I:I)</f>
        <v>59</v>
      </c>
      <c r="E4">
        <f>SUMIF('Mérkőzések | eredmények'!$C:$C,cs_3,'Mérkőzések | eredmények'!J:J)+SUMIF('Mérkőzések | eredmények'!$D:$D,cs_3,'Mérkőzések | eredmények'!K:K)</f>
        <v>709</v>
      </c>
      <c r="F4">
        <f>VALUE(Csapatok[[#This Row],[Pontok]]&amp;Csapatok[[#This Row],[Nyert Mérkőzés]]&amp;Csapatok[[#This Row],[Nyert szettek]]&amp;Csapatok[[#This Row],[Szerzett pont]])</f>
        <v>151959709</v>
      </c>
    </row>
    <row r="5" spans="1:6" x14ac:dyDescent="0.3">
      <c r="A5" t="s">
        <v>34</v>
      </c>
      <c r="B5">
        <f>SUMIF('Mérkőzések | eredmények'!C:C,cs_4,'Mérkőzések | eredmények'!L:L)+SUMIF('Mérkőzések | eredmények'!D:D,cs_4,'Mérkőzések | eredmények'!M:M)</f>
        <v>12</v>
      </c>
      <c r="C5">
        <f>SUMIF('Mérkőzések | eredmények'!$C:$C,cs_4,'Mérkőzések | eredmények'!F:F)+SUMIF('Mérkőzések | eredmények'!$D:$D,cs_4,'Mérkőzések | eredmények'!G:G)</f>
        <v>15</v>
      </c>
      <c r="D5">
        <f>SUMIF('Mérkőzések | eredmények'!$C:$C,cs_4,'Mérkőzések | eredmények'!H:H)+SUMIF('Mérkőzések | eredmények'!$D:$D,cs_4,'Mérkőzések | eredmények'!I:I)</f>
        <v>46</v>
      </c>
      <c r="E5">
        <f>SUMIF('Mérkőzések | eredmények'!$C:$C,cs_4,'Mérkőzések | eredmények'!J:J)+SUMIF('Mérkőzések | eredmények'!$D:$D,cs_4,'Mérkőzések | eredmények'!K:K)</f>
        <v>619</v>
      </c>
      <c r="F5">
        <f>VALUE(Csapatok[[#This Row],[Pontok]]&amp;Csapatok[[#This Row],[Nyert Mérkőzés]]&amp;Csapatok[[#This Row],[Nyert szettek]]&amp;Csapatok[[#This Row],[Szerzett pont]])</f>
        <v>121546619</v>
      </c>
    </row>
    <row r="6" spans="1:6" x14ac:dyDescent="0.3">
      <c r="A6" t="s">
        <v>31</v>
      </c>
      <c r="B6">
        <f>SUMIF('Mérkőzések | eredmények'!C:C,cs_5,'Mérkőzések | eredmények'!L:L)+SUMIF('Mérkőzések | eredmények'!D:D,cs_5,'Mérkőzések | eredmények'!M:M)</f>
        <v>3</v>
      </c>
      <c r="C6">
        <f>SUMIF('Mérkőzések | eredmények'!$C:$C,cs_5,'Mérkőzések | eredmények'!F:F)+SUMIF('Mérkőzések | eredmények'!$D:$D,cs_5,'Mérkőzések | eredmények'!G:G)</f>
        <v>5</v>
      </c>
      <c r="D6">
        <f>SUMIF('Mérkőzések | eredmények'!$C:$C,cs_5,'Mérkőzések | eredmények'!H:H)+SUMIF('Mérkőzések | eredmények'!$D:$D,cs_5,'Mérkőzések | eredmények'!I:I)</f>
        <v>17</v>
      </c>
      <c r="E6">
        <f>SUMIF('Mérkőzések | eredmények'!$C:$C,cs_5,'Mérkőzések | eredmények'!J:J)+SUMIF('Mérkőzések | eredmények'!$D:$D,cs_5,'Mérkőzések | eredmények'!K:K)</f>
        <v>485</v>
      </c>
      <c r="F6">
        <f>VALUE(Csapatok[[#This Row],[Pontok]]&amp;Csapatok[[#This Row],[Nyert Mérkőzés]]&amp;Csapatok[[#This Row],[Nyert szettek]]&amp;Csapatok[[#This Row],[Szerzett pont]])</f>
        <v>3517485</v>
      </c>
    </row>
    <row r="7" spans="1:6" x14ac:dyDescent="0.3">
      <c r="A7" t="s">
        <v>32</v>
      </c>
      <c r="B7">
        <f>SUMIF('Mérkőzések | eredmények'!C:C,cs_6,'Mérkőzések | eredmények'!L:L)+SUMIF('Mérkőzések | eredmények'!D:D,cs_6,'Mérkőzések | eredmények'!M:M)</f>
        <v>0</v>
      </c>
      <c r="C7">
        <f>SUMIF('Mérkőzések | eredmények'!$C:$C,cs_6,'Mérkőzések | eredmények'!F:F)+SUMIF('Mérkőzések | eredmények'!$D:$D,cs_6,'Mérkőzések | eredmények'!G:G)</f>
        <v>1</v>
      </c>
      <c r="D7">
        <f>SUMIF('Mérkőzések | eredmények'!$C:$C,cs_6,'Mérkőzések | eredmények'!H:H)+SUMIF('Mérkőzések | eredmények'!$D:$D,cs_6,'Mérkőzések | eredmények'!I:I)</f>
        <v>7</v>
      </c>
      <c r="E7">
        <f>SUMIF('Mérkőzések | eredmények'!$C:$C,cs_6,'Mérkőzések | eredmények'!J:J)+SUMIF('Mérkőzések | eredmények'!$D:$D,cs_6,'Mérkőzések | eredmények'!K:K)</f>
        <v>387</v>
      </c>
      <c r="F7">
        <f>VALUE(Csapatok[[#This Row],[Pontok]]&amp;Csapatok[[#This Row],[Nyert Mérkőzés]]&amp;Csapatok[[#This Row],[Nyert szettek]]&amp;Csapatok[[#This Row],[Szerzett pont]])</f>
        <v>17387</v>
      </c>
    </row>
    <row r="8" spans="1:6" x14ac:dyDescent="0.3">
      <c r="A8" t="s">
        <v>33</v>
      </c>
      <c r="B8">
        <f>SUMIF('Mérkőzések | eredmények'!C:C,cs_7,'Mérkőzések | eredmények'!L:L)+SUMIF('Mérkőzések | eredmények'!D:D,cs_7,'Mérkőzések | eredmények'!M:M)</f>
        <v>3</v>
      </c>
      <c r="C8">
        <f>SUMIF('Mérkőzések | eredmények'!$C:$C,cs_7,'Mérkőzések | eredmények'!F:F)+SUMIF('Mérkőzések | eredmények'!$D:$D,cs_7,'Mérkőzések | eredmények'!G:G)</f>
        <v>3</v>
      </c>
      <c r="D8">
        <f>SUMIF('Mérkőzések | eredmények'!$C:$C,cs_7,'Mérkőzések | eredmények'!H:H)+SUMIF('Mérkőzések | eredmények'!$D:$D,cs_7,'Mérkőzések | eredmények'!I:I)</f>
        <v>14</v>
      </c>
      <c r="E8">
        <f>SUMIF('Mérkőzések | eredmények'!$C:$C,cs_7,'Mérkőzések | eredmények'!J:J)+SUMIF('Mérkőzések | eredmények'!$D:$D,cs_7,'Mérkőzések | eredmények'!K:K)</f>
        <v>396</v>
      </c>
      <c r="F8">
        <f>VALUE(Csapatok[[#This Row],[Pontok]]&amp;Csapatok[[#This Row],[Nyert Mérkőzés]]&amp;Csapatok[[#This Row],[Nyert szettek]]&amp;Csapatok[[#This Row],[Szerzett pont]])</f>
        <v>3314396</v>
      </c>
    </row>
    <row r="9" spans="1:6" x14ac:dyDescent="0.3">
      <c r="A9" t="s">
        <v>117</v>
      </c>
      <c r="B9">
        <f>SUMIF('Mérkőzések | eredmények'!C:C,cs_8,'Mérkőzések | eredmények'!L:L)+SUMIF('Mérkőzések | eredmények'!D:D,cs_8,'Mérkőzések | eredmények'!M:M)</f>
        <v>0</v>
      </c>
      <c r="C9">
        <f>SUMIF('Mérkőzések | eredmények'!$C:$C,cs_8,'Mérkőzések | eredmények'!F:F)+SUMIF('Mérkőzések | eredmények'!$D:$D,cs_8,'Mérkőzések | eredmények'!G:G)</f>
        <v>1</v>
      </c>
      <c r="D9">
        <f>SUMIF('Mérkőzések | eredmények'!$C:$C,cs_8,'Mérkőzések | eredmények'!H:H)+SUMIF('Mérkőzések | eredmények'!$D:$D,cs_8,'Mérkőzések | eredmények'!I:I)</f>
        <v>10</v>
      </c>
      <c r="E9">
        <f>SUMIF('Mérkőzések | eredmények'!$C:$C,cs_8,'Mérkőzések | eredmények'!J:J)+SUMIF('Mérkőzések | eredmények'!$D:$D,cs_8,'Mérkőzések | eredmények'!K:K)</f>
        <v>442</v>
      </c>
      <c r="F9">
        <f>VALUE(Csapatok[[#This Row],[Pontok]]&amp;Csapatok[[#This Row],[Nyert Mérkőzés]]&amp;Csapatok[[#This Row],[Nyert szettek]]&amp;Csapatok[[#This Row],[Szerzett pont]])</f>
        <v>110442</v>
      </c>
    </row>
    <row r="10" spans="1:6" x14ac:dyDescent="0.3">
      <c r="B10">
        <f>SUMIF('Mérkőzések | eredmények'!C:C,cs_9,'Mérkőzések | eredmények'!L:L)+SUMIF('Mérkőzések | eredmények'!D:D,cs_9,'Mérkőzések | eredmények'!M:M)</f>
        <v>0</v>
      </c>
      <c r="C10">
        <f>SUMIF('Mérkőzések | eredmények'!$C:$C,cs_9,'Mérkőzések | eredmények'!F:F)+SUMIF('Mérkőzések | eredmények'!$D:$D,cs_9,'Mérkőzések | eredmények'!G:G)</f>
        <v>0</v>
      </c>
      <c r="D10">
        <f>SUMIF('Mérkőzések | eredmények'!$C:$C,cs_9,'Mérkőzések | eredmények'!H:H)+SUMIF('Mérkőzések | eredmények'!$D:$D,cs_9,'Mérkőzések | eredmények'!I:I)</f>
        <v>0</v>
      </c>
      <c r="E10">
        <f>SUMIF('Mérkőzések | eredmények'!$C:$C,cs_9,'Mérkőzések | eredmények'!J:J)+SUMIF('Mérkőzések | eredmények'!$D:$D,cs_9,'Mérkőzések | eredmények'!K:K)</f>
        <v>0</v>
      </c>
      <c r="F10">
        <f>VALUE(Csapatok[[#This Row],[Pontok]]&amp;Csapatok[[#This Row],[Nyert Mérkőzés]]&amp;Csapatok[[#This Row],[Nyert szettek]]&amp;Csapatok[[#This Row],[Szerzett pont]])</f>
        <v>0</v>
      </c>
    </row>
    <row r="11" spans="1:6" x14ac:dyDescent="0.3">
      <c r="B11">
        <f>SUMIF('Mérkőzések | eredmények'!C:C,cs_10,'Mérkőzések | eredmények'!L:L)+SUMIF('Mérkőzések | eredmények'!D:D,cs_10,'Mérkőzések | eredmények'!M:M)</f>
        <v>0</v>
      </c>
      <c r="C11">
        <f>SUMIF('Mérkőzések | eredmények'!$C:$C,cs_10,'Mérkőzések | eredmények'!F:F)+SUMIF('Mérkőzések | eredmények'!$D:$D,cs_10,'Mérkőzések | eredmények'!G:G)</f>
        <v>0</v>
      </c>
      <c r="D11">
        <f>SUMIF('Mérkőzések | eredmények'!$C:$C,cs_10,'Mérkőzések | eredmények'!H:H)+SUMIF('Mérkőzések | eredmények'!$D:$D,cs_10,'Mérkőzések | eredmények'!I:I)</f>
        <v>0</v>
      </c>
      <c r="E11">
        <f>SUMIF('Mérkőzések | eredmények'!$C:$C,cs_10,'Mérkőzések | eredmények'!J:J)+SUMIF('Mérkőzések | eredmények'!$D:$D,cs_10,'Mérkőzések | eredmények'!K:K)</f>
        <v>0</v>
      </c>
      <c r="F11">
        <f>VALUE(Csapatok[[#This Row],[Pontok]]&amp;Csapatok[[#This Row],[Nyert Mérkőzés]]&amp;Csapatok[[#This Row],[Nyert szettek]]&amp;Csapatok[[#This Row],[Szerzett pont]])</f>
        <v>0</v>
      </c>
    </row>
    <row r="12" spans="1:6" x14ac:dyDescent="0.3">
      <c r="B12">
        <f>SUMIF('Mérkőzések | eredmények'!C:C,cs_11,'Mérkőzések | eredmények'!L:L)+SUMIF('Mérkőzések | eredmények'!D:D,cs_11,'Mérkőzések | eredmények'!M:M)</f>
        <v>0</v>
      </c>
      <c r="C12">
        <f>SUMIF('Mérkőzések | eredmények'!$C:$C,cs_11,'Mérkőzések | eredmények'!F:F)+SUMIF('Mérkőzések | eredmények'!$D:$D,cs_11,'Mérkőzések | eredmények'!G:G)</f>
        <v>0</v>
      </c>
      <c r="D12">
        <f>SUMIF('Mérkőzések | eredmények'!$C:$C,cs_11,'Mérkőzések | eredmények'!H:H)+SUMIF('Mérkőzések | eredmények'!$D:$D,cs_11,'Mérkőzések | eredmények'!I:I)</f>
        <v>0</v>
      </c>
      <c r="E12">
        <f>SUMIF('Mérkőzések | eredmények'!$C:$C,cs_11,'Mérkőzések | eredmények'!J:J)+SUMIF('Mérkőzések | eredmények'!$D:$D,cs_11,'Mérkőzések | eredmények'!K:K)</f>
        <v>0</v>
      </c>
      <c r="F12">
        <f>VALUE(Csapatok[[#This Row],[Pontok]]&amp;Csapatok[[#This Row],[Nyert Mérkőzés]]&amp;Csapatok[[#This Row],[Nyert szettek]]&amp;Csapatok[[#This Row],[Szerzett pont]])</f>
        <v>0</v>
      </c>
    </row>
  </sheetData>
  <phoneticPr fontId="1" type="noConversion"/>
  <pageMargins left="0.7" right="0.7" top="0.75" bottom="0.75" header="0.3" footer="0.3"/>
  <ignoredErrors>
    <ignoredError sqref="B3:B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F7CF-6EFA-491C-A435-D7DBB0B242C5}">
  <sheetPr codeName="Munka4"/>
  <dimension ref="A1:V94"/>
  <sheetViews>
    <sheetView topLeftCell="B1" zoomScale="70" zoomScaleNormal="70" workbookViewId="0">
      <selection activeCell="B1" sqref="B1"/>
    </sheetView>
  </sheetViews>
  <sheetFormatPr defaultRowHeight="14.4" x14ac:dyDescent="0.3"/>
  <cols>
    <col min="1" max="1" width="16.88671875" hidden="1" customWidth="1"/>
    <col min="2" max="2" width="46.109375" style="63" customWidth="1"/>
    <col min="3" max="3" width="9.109375" customWidth="1"/>
    <col min="4" max="4" width="46.2187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100" t="s">
        <v>23</v>
      </c>
      <c r="R1" s="101"/>
      <c r="S1" s="101" t="s">
        <v>24</v>
      </c>
      <c r="T1" s="101"/>
      <c r="U1" s="101" t="s">
        <v>25</v>
      </c>
      <c r="V1" s="102"/>
    </row>
    <row r="2" spans="1:22" ht="18.600000000000001" thickBot="1" x14ac:dyDescent="0.35">
      <c r="A2" t="str">
        <f>IF(B2="","",B2&amp;"|"&amp;D2)</f>
        <v>BODROGI BAU-SZEGED SQUASH SE I.|CSÉ-START TEAM I.</v>
      </c>
      <c r="B2" s="53" t="s">
        <v>34</v>
      </c>
      <c r="C2" s="54" t="s">
        <v>21</v>
      </c>
      <c r="D2" s="55" t="s">
        <v>31</v>
      </c>
      <c r="E2" s="97" t="s">
        <v>16</v>
      </c>
      <c r="F2" s="98"/>
      <c r="G2" s="97" t="s">
        <v>17</v>
      </c>
      <c r="H2" s="98"/>
      <c r="I2" s="99" t="s">
        <v>18</v>
      </c>
      <c r="J2" s="99"/>
      <c r="K2" s="97" t="s">
        <v>19</v>
      </c>
      <c r="L2" s="98"/>
      <c r="M2" s="99" t="s">
        <v>20</v>
      </c>
      <c r="N2" s="98"/>
      <c r="O2" s="99" t="s">
        <v>22</v>
      </c>
      <c r="P2" s="99"/>
      <c r="Q2" s="60">
        <f>IF(O3&gt;P3,1,0)+IF(O4&gt;P4,1,0)+IF(O5&gt;P5,1,0)+IF(O6&gt;P6,1,0)</f>
        <v>4</v>
      </c>
      <c r="R2" s="61">
        <f>IF(O3&lt;P3,1,0)+IF(O4&lt;P4,1,0)+IF(O5&lt;P5,1,0)+IF(O6&lt;P6,1,0)</f>
        <v>0</v>
      </c>
      <c r="S2" s="61">
        <f>SUM(O3:O6)</f>
        <v>12</v>
      </c>
      <c r="T2" s="61">
        <f>SUM(P3:P6)</f>
        <v>0</v>
      </c>
      <c r="U2" s="61">
        <f>SUM(E3:E6,G3:G6,I3:I6,K3:K6,M3:M6)</f>
        <v>136</v>
      </c>
      <c r="V2" s="62">
        <f>SUM(F3:F6,H3:H6,J3:J6,L3:L6,N3:N6)</f>
        <v>86</v>
      </c>
    </row>
    <row r="3" spans="1:22" ht="18" customHeight="1" x14ac:dyDescent="0.35">
      <c r="B3" s="64" t="s">
        <v>77</v>
      </c>
      <c r="C3" s="41">
        <v>4</v>
      </c>
      <c r="D3" s="57" t="s">
        <v>78</v>
      </c>
      <c r="E3" s="50">
        <v>11</v>
      </c>
      <c r="F3" s="45">
        <v>6</v>
      </c>
      <c r="G3" s="50">
        <v>11</v>
      </c>
      <c r="H3" s="45">
        <v>6</v>
      </c>
      <c r="I3" s="44">
        <v>11</v>
      </c>
      <c r="J3" s="45">
        <v>3</v>
      </c>
      <c r="K3" s="50"/>
      <c r="L3" s="45"/>
      <c r="M3" s="44"/>
      <c r="N3" s="45"/>
      <c r="O3" s="44">
        <f>IF(E3&gt;F3,1,0)+IF(G3&gt;H3,1,0)+IF(I3&gt;J3,1,0)+IF(K3&gt;L3,1,0)+IF(M3&gt;N3,1,0)</f>
        <v>3</v>
      </c>
      <c r="P3" s="45">
        <f>IF(E3&lt;F3,1,0)+IF(G3&lt;H3,1,0)+IF(I3&lt;J3,1,0)+IF(K3&lt;L3,1,0)+IF(M3&lt;N3,1,0)</f>
        <v>0</v>
      </c>
    </row>
    <row r="4" spans="1:22" ht="18" customHeight="1" x14ac:dyDescent="0.35">
      <c r="B4" s="65" t="s">
        <v>79</v>
      </c>
      <c r="C4" s="42">
        <v>3</v>
      </c>
      <c r="D4" s="39" t="s">
        <v>80</v>
      </c>
      <c r="E4" s="51">
        <v>11</v>
      </c>
      <c r="F4" s="47">
        <v>6</v>
      </c>
      <c r="G4" s="51">
        <v>11</v>
      </c>
      <c r="H4" s="47">
        <v>7</v>
      </c>
      <c r="I4" s="46">
        <v>11</v>
      </c>
      <c r="J4" s="47">
        <v>9</v>
      </c>
      <c r="K4" s="51"/>
      <c r="L4" s="47"/>
      <c r="M4" s="46"/>
      <c r="N4" s="47"/>
      <c r="O4" s="46">
        <f t="shared" ref="O4:O6" si="0">IF(E4&gt;F4,1,0)+IF(G4&gt;H4,1,0)+IF(I4&gt;J4,1,0)+IF(K4&gt;L4,1,0)+IF(M4&gt;N4,1,0)</f>
        <v>3</v>
      </c>
      <c r="P4" s="47">
        <f t="shared" ref="P4:P6" si="1">IF(E4&lt;F4,1,0)+IF(G4&lt;H4,1,0)+IF(I4&lt;J4,1,0)+IF(K4&lt;L4,1,0)+IF(M4&lt;N4,1,0)</f>
        <v>0</v>
      </c>
    </row>
    <row r="5" spans="1:22" ht="18" customHeight="1" x14ac:dyDescent="0.35">
      <c r="B5" s="65" t="s">
        <v>81</v>
      </c>
      <c r="C5" s="42">
        <v>1</v>
      </c>
      <c r="D5" s="39" t="s">
        <v>82</v>
      </c>
      <c r="E5" s="51">
        <v>11</v>
      </c>
      <c r="F5" s="47">
        <v>8</v>
      </c>
      <c r="G5" s="51">
        <v>11</v>
      </c>
      <c r="H5" s="47">
        <v>5</v>
      </c>
      <c r="I5" s="46">
        <v>11</v>
      </c>
      <c r="J5" s="47">
        <v>8</v>
      </c>
      <c r="K5" s="51"/>
      <c r="L5" s="47"/>
      <c r="M5" s="46"/>
      <c r="N5" s="47"/>
      <c r="O5" s="46">
        <f t="shared" si="0"/>
        <v>3</v>
      </c>
      <c r="P5" s="47">
        <f t="shared" si="1"/>
        <v>0</v>
      </c>
    </row>
    <row r="6" spans="1:22" ht="18" customHeight="1" thickBot="1" x14ac:dyDescent="0.4">
      <c r="B6" s="66" t="s">
        <v>83</v>
      </c>
      <c r="C6" s="43">
        <v>2</v>
      </c>
      <c r="D6" s="40" t="s">
        <v>84</v>
      </c>
      <c r="E6" s="52">
        <v>12</v>
      </c>
      <c r="F6" s="49">
        <v>10</v>
      </c>
      <c r="G6" s="52">
        <v>11</v>
      </c>
      <c r="H6" s="49">
        <v>6</v>
      </c>
      <c r="I6" s="48">
        <v>14</v>
      </c>
      <c r="J6" s="49">
        <v>12</v>
      </c>
      <c r="K6" s="52"/>
      <c r="L6" s="49"/>
      <c r="M6" s="48"/>
      <c r="N6" s="49"/>
      <c r="O6" s="48">
        <f t="shared" si="0"/>
        <v>3</v>
      </c>
      <c r="P6" s="49">
        <f t="shared" si="1"/>
        <v>0</v>
      </c>
    </row>
    <row r="8" spans="1:22" ht="15" thickBot="1" x14ac:dyDescent="0.35"/>
    <row r="9" spans="1:22" ht="15" thickBot="1" x14ac:dyDescent="0.35">
      <c r="Q9" s="100" t="s">
        <v>23</v>
      </c>
      <c r="R9" s="101"/>
      <c r="S9" s="101" t="s">
        <v>24</v>
      </c>
      <c r="T9" s="101"/>
      <c r="U9" s="101" t="s">
        <v>25</v>
      </c>
      <c r="V9" s="102"/>
    </row>
    <row r="10" spans="1:22" ht="18.600000000000001" thickBot="1" x14ac:dyDescent="0.35">
      <c r="A10" t="str">
        <f>IF(B10="","",B10&amp;"|"&amp;D10)</f>
        <v>SQUASHBEREK|ANICO KÉSZHÁZAK EGRI SQUASH SE</v>
      </c>
      <c r="B10" s="53" t="s">
        <v>30</v>
      </c>
      <c r="C10" s="54" t="s">
        <v>21</v>
      </c>
      <c r="D10" s="55" t="s">
        <v>32</v>
      </c>
      <c r="E10" s="97" t="s">
        <v>16</v>
      </c>
      <c r="F10" s="98"/>
      <c r="G10" s="97" t="s">
        <v>17</v>
      </c>
      <c r="H10" s="98"/>
      <c r="I10" s="99" t="s">
        <v>18</v>
      </c>
      <c r="J10" s="99"/>
      <c r="K10" s="97" t="s">
        <v>19</v>
      </c>
      <c r="L10" s="98"/>
      <c r="M10" s="99" t="s">
        <v>20</v>
      </c>
      <c r="N10" s="98"/>
      <c r="O10" s="99" t="s">
        <v>22</v>
      </c>
      <c r="P10" s="99"/>
      <c r="Q10" s="60">
        <f>IF(O11&gt;P11,1,0)+IF(O12&gt;P12,1,0)+IF(O13&gt;P13,1,0)+IF(O14&gt;P14,1,0)</f>
        <v>4</v>
      </c>
      <c r="R10" s="61">
        <f>IF(O11&lt;P11,1,0)+IF(O12&lt;P12,1,0)+IF(O13&lt;P13,1,0)+IF(O14&lt;P14,1,0)</f>
        <v>0</v>
      </c>
      <c r="S10" s="61">
        <f>SUM(O11:O14)</f>
        <v>12</v>
      </c>
      <c r="T10" s="61">
        <f>SUM(P11:P14)</f>
        <v>1</v>
      </c>
      <c r="U10" s="61">
        <f>SUM(E11:E14,G11:G14,I11:I14,K11:K14,M11:M14)</f>
        <v>145</v>
      </c>
      <c r="V10" s="62">
        <f>SUM(F11:F14,H11:H14,J11:J14,L11:L14,N11:N14)</f>
        <v>99</v>
      </c>
    </row>
    <row r="11" spans="1:22" ht="18" x14ac:dyDescent="0.35">
      <c r="B11" s="64" t="s">
        <v>85</v>
      </c>
      <c r="C11" s="41">
        <v>4</v>
      </c>
      <c r="D11" s="57" t="s">
        <v>86</v>
      </c>
      <c r="E11" s="50">
        <v>11</v>
      </c>
      <c r="F11" s="45">
        <v>6</v>
      </c>
      <c r="G11" s="50">
        <v>11</v>
      </c>
      <c r="H11" s="45">
        <v>6</v>
      </c>
      <c r="I11" s="44">
        <v>11</v>
      </c>
      <c r="J11" s="45">
        <v>7</v>
      </c>
      <c r="K11" s="50"/>
      <c r="L11" s="45"/>
      <c r="M11" s="44"/>
      <c r="N11" s="45"/>
      <c r="O11" s="44">
        <f>IF(E11&gt;F11,1,0)+IF(G11&gt;H11,1,0)+IF(I11&gt;J11,1,0)+IF(K11&gt;L11,1,0)+IF(M11&gt;N11,1,0)</f>
        <v>3</v>
      </c>
      <c r="P11" s="45">
        <f>IF(E11&lt;F11,1,0)+IF(G11&lt;H11,1,0)+IF(I11&lt;J11,1,0)+IF(K11&lt;L11,1,0)+IF(M11&lt;N11,1,0)</f>
        <v>0</v>
      </c>
    </row>
    <row r="12" spans="1:22" ht="18" x14ac:dyDescent="0.35">
      <c r="B12" s="65" t="s">
        <v>102</v>
      </c>
      <c r="C12" s="42">
        <v>3</v>
      </c>
      <c r="D12" s="39" t="s">
        <v>87</v>
      </c>
      <c r="E12" s="51">
        <v>11</v>
      </c>
      <c r="F12" s="47">
        <v>6</v>
      </c>
      <c r="G12" s="51">
        <v>11</v>
      </c>
      <c r="H12" s="47">
        <v>8</v>
      </c>
      <c r="I12" s="46">
        <v>11</v>
      </c>
      <c r="J12" s="47">
        <v>9</v>
      </c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3</v>
      </c>
      <c r="P12" s="47">
        <f t="shared" ref="P12:P14" si="3">IF(E12&lt;F12,1,0)+IF(G12&lt;H12,1,0)+IF(I12&lt;J12,1,0)+IF(K12&lt;L12,1,0)+IF(M12&lt;N12,1,0)</f>
        <v>0</v>
      </c>
    </row>
    <row r="13" spans="1:22" ht="18" x14ac:dyDescent="0.35">
      <c r="B13" s="65" t="s">
        <v>88</v>
      </c>
      <c r="C13" s="42">
        <v>1</v>
      </c>
      <c r="D13" s="39" t="s">
        <v>89</v>
      </c>
      <c r="E13" s="51">
        <v>12</v>
      </c>
      <c r="F13" s="47">
        <v>10</v>
      </c>
      <c r="G13" s="51">
        <v>13</v>
      </c>
      <c r="H13" s="47">
        <v>11</v>
      </c>
      <c r="I13" s="46">
        <v>9</v>
      </c>
      <c r="J13" s="47">
        <v>11</v>
      </c>
      <c r="K13" s="51">
        <v>12</v>
      </c>
      <c r="L13" s="47">
        <v>10</v>
      </c>
      <c r="M13" s="46"/>
      <c r="N13" s="47"/>
      <c r="O13" s="46">
        <f t="shared" si="2"/>
        <v>3</v>
      </c>
      <c r="P13" s="47">
        <f t="shared" si="3"/>
        <v>1</v>
      </c>
    </row>
    <row r="14" spans="1:22" ht="18.600000000000001" thickBot="1" x14ac:dyDescent="0.4">
      <c r="B14" s="66" t="s">
        <v>90</v>
      </c>
      <c r="C14" s="43">
        <v>2</v>
      </c>
      <c r="D14" s="40" t="s">
        <v>91</v>
      </c>
      <c r="E14" s="52">
        <v>11</v>
      </c>
      <c r="F14" s="49">
        <v>5</v>
      </c>
      <c r="G14" s="52">
        <v>11</v>
      </c>
      <c r="H14" s="49">
        <v>6</v>
      </c>
      <c r="I14" s="48">
        <v>11</v>
      </c>
      <c r="J14" s="49">
        <v>4</v>
      </c>
      <c r="K14" s="52"/>
      <c r="L14" s="49"/>
      <c r="M14" s="48"/>
      <c r="N14" s="49"/>
      <c r="O14" s="48">
        <f t="shared" si="2"/>
        <v>3</v>
      </c>
      <c r="P14" s="49">
        <f t="shared" si="3"/>
        <v>0</v>
      </c>
    </row>
    <row r="16" spans="1:22" ht="15" thickBot="1" x14ac:dyDescent="0.35"/>
    <row r="17" spans="1:22" ht="15" thickBot="1" x14ac:dyDescent="0.35">
      <c r="Q17" s="100" t="s">
        <v>23</v>
      </c>
      <c r="R17" s="101"/>
      <c r="S17" s="101" t="s">
        <v>24</v>
      </c>
      <c r="T17" s="101"/>
      <c r="U17" s="101" t="s">
        <v>25</v>
      </c>
      <c r="V17" s="102"/>
    </row>
    <row r="18" spans="1:22" ht="18.600000000000001" thickBot="1" x14ac:dyDescent="0.35">
      <c r="A18" t="str">
        <f>IF(B18="","",B18&amp;"|"&amp;D18)</f>
        <v>BODROGI BAU-SZEGED SQUASH SE I.|MAFC EVOPRO</v>
      </c>
      <c r="B18" s="53" t="s">
        <v>34</v>
      </c>
      <c r="C18" s="54" t="s">
        <v>21</v>
      </c>
      <c r="D18" s="55" t="s">
        <v>33</v>
      </c>
      <c r="E18" s="97" t="s">
        <v>16</v>
      </c>
      <c r="F18" s="98"/>
      <c r="G18" s="97" t="s">
        <v>17</v>
      </c>
      <c r="H18" s="98"/>
      <c r="I18" s="99" t="s">
        <v>18</v>
      </c>
      <c r="J18" s="99"/>
      <c r="K18" s="97" t="s">
        <v>19</v>
      </c>
      <c r="L18" s="98"/>
      <c r="M18" s="99" t="s">
        <v>20</v>
      </c>
      <c r="N18" s="98"/>
      <c r="O18" s="99" t="s">
        <v>22</v>
      </c>
      <c r="P18" s="99"/>
      <c r="Q18" s="60">
        <f>IF(O19&gt;P19,1,0)+IF(O20&gt;P20,1,0)+IF(O21&gt;P21,1,0)+IF(O22&gt;P22,1,0)</f>
        <v>4</v>
      </c>
      <c r="R18" s="61">
        <f>IF(O19&lt;P19,1,0)+IF(O20&lt;P20,1,0)+IF(O21&lt;P21,1,0)+IF(O22&lt;P22,1,0)</f>
        <v>0</v>
      </c>
      <c r="S18" s="61">
        <f>SUM(O19:O22)</f>
        <v>12</v>
      </c>
      <c r="T18" s="61">
        <f>SUM(P19:P22)</f>
        <v>2</v>
      </c>
      <c r="U18" s="61">
        <f>SUM(E19:E22,G19:G22,I19:I22,K19:K22,M19:M22)</f>
        <v>149</v>
      </c>
      <c r="V18" s="62">
        <f>SUM(F19:F22,H19:H22,J19:J22,L19:L22,N19:N22)</f>
        <v>85</v>
      </c>
    </row>
    <row r="19" spans="1:22" ht="18" x14ac:dyDescent="0.35">
      <c r="B19" s="64" t="s">
        <v>77</v>
      </c>
      <c r="C19" s="41">
        <v>4</v>
      </c>
      <c r="D19" s="57" t="s">
        <v>92</v>
      </c>
      <c r="E19" s="50">
        <v>11</v>
      </c>
      <c r="F19" s="45">
        <v>6</v>
      </c>
      <c r="G19" s="50">
        <v>11</v>
      </c>
      <c r="H19" s="45">
        <v>8</v>
      </c>
      <c r="I19" s="44">
        <v>11</v>
      </c>
      <c r="J19" s="45">
        <v>8</v>
      </c>
      <c r="K19" s="50"/>
      <c r="L19" s="45"/>
      <c r="M19" s="44"/>
      <c r="N19" s="45"/>
      <c r="O19" s="44">
        <f>IF(E19&gt;F19,1,0)+IF(G19&gt;H19,1,0)+IF(I19&gt;J19,1,0)+IF(K19&gt;L19,1,0)+IF(M19&gt;N19,1,0)</f>
        <v>3</v>
      </c>
      <c r="P19" s="45">
        <f>IF(E19&lt;F19,1,0)+IF(G19&lt;H19,1,0)+IF(I19&lt;J19,1,0)+IF(K19&lt;L19,1,0)+IF(M19&lt;N19,1,0)</f>
        <v>0</v>
      </c>
    </row>
    <row r="20" spans="1:22" ht="18" x14ac:dyDescent="0.35">
      <c r="B20" s="65" t="s">
        <v>79</v>
      </c>
      <c r="C20" s="42">
        <v>3</v>
      </c>
      <c r="D20" s="39" t="s">
        <v>93</v>
      </c>
      <c r="E20" s="51">
        <v>9</v>
      </c>
      <c r="F20" s="47">
        <v>11</v>
      </c>
      <c r="G20" s="51">
        <v>8</v>
      </c>
      <c r="H20" s="47">
        <v>11</v>
      </c>
      <c r="I20" s="46">
        <v>11</v>
      </c>
      <c r="J20" s="47">
        <v>3</v>
      </c>
      <c r="K20" s="51">
        <v>11</v>
      </c>
      <c r="L20" s="47">
        <v>3</v>
      </c>
      <c r="M20" s="46">
        <v>11</v>
      </c>
      <c r="N20" s="47">
        <v>1</v>
      </c>
      <c r="O20" s="46">
        <f t="shared" ref="O20:O22" si="4">IF(E20&gt;F20,1,0)+IF(G20&gt;H20,1,0)+IF(I20&gt;J20,1,0)+IF(K20&gt;L20,1,0)+IF(M20&gt;N20,1,0)</f>
        <v>3</v>
      </c>
      <c r="P20" s="47">
        <f t="shared" ref="P20:P22" si="5">IF(E20&lt;F20,1,0)+IF(G20&lt;H20,1,0)+IF(I20&lt;J20,1,0)+IF(K20&lt;L20,1,0)+IF(M20&lt;N20,1,0)</f>
        <v>2</v>
      </c>
    </row>
    <row r="21" spans="1:22" ht="18" x14ac:dyDescent="0.35">
      <c r="B21" s="65" t="s">
        <v>81</v>
      </c>
      <c r="C21" s="42">
        <v>1</v>
      </c>
      <c r="D21" s="39" t="s">
        <v>94</v>
      </c>
      <c r="E21" s="51">
        <v>11</v>
      </c>
      <c r="F21" s="47">
        <v>3</v>
      </c>
      <c r="G21" s="51">
        <v>11</v>
      </c>
      <c r="H21" s="47">
        <v>8</v>
      </c>
      <c r="I21" s="46">
        <v>11</v>
      </c>
      <c r="J21" s="47">
        <v>8</v>
      </c>
      <c r="K21" s="51"/>
      <c r="L21" s="47"/>
      <c r="M21" s="46"/>
      <c r="N21" s="47"/>
      <c r="O21" s="46">
        <f t="shared" si="4"/>
        <v>3</v>
      </c>
      <c r="P21" s="47">
        <f t="shared" si="5"/>
        <v>0</v>
      </c>
    </row>
    <row r="22" spans="1:22" ht="18.600000000000001" thickBot="1" x14ac:dyDescent="0.4">
      <c r="B22" s="66" t="s">
        <v>83</v>
      </c>
      <c r="C22" s="43">
        <v>2</v>
      </c>
      <c r="D22" s="40" t="s">
        <v>95</v>
      </c>
      <c r="E22" s="52">
        <v>11</v>
      </c>
      <c r="F22" s="49">
        <v>4</v>
      </c>
      <c r="G22" s="52">
        <v>11</v>
      </c>
      <c r="H22" s="49">
        <v>5</v>
      </c>
      <c r="I22" s="48">
        <v>11</v>
      </c>
      <c r="J22" s="49">
        <v>6</v>
      </c>
      <c r="K22" s="52"/>
      <c r="L22" s="49"/>
      <c r="M22" s="48"/>
      <c r="N22" s="49"/>
      <c r="O22" s="48">
        <f t="shared" si="4"/>
        <v>3</v>
      </c>
      <c r="P22" s="49">
        <f t="shared" si="5"/>
        <v>0</v>
      </c>
    </row>
    <row r="24" spans="1:22" ht="15" thickBot="1" x14ac:dyDescent="0.35"/>
    <row r="25" spans="1:22" ht="15" thickBot="1" x14ac:dyDescent="0.35">
      <c r="Q25" s="100" t="s">
        <v>23</v>
      </c>
      <c r="R25" s="101"/>
      <c r="S25" s="101" t="s">
        <v>24</v>
      </c>
      <c r="T25" s="101"/>
      <c r="U25" s="101" t="s">
        <v>25</v>
      </c>
      <c r="V25" s="102"/>
    </row>
    <row r="26" spans="1:22" ht="18.600000000000001" thickBot="1" x14ac:dyDescent="0.35">
      <c r="A26" t="str">
        <f>IF(B26="","",B26&amp;"|"&amp;D26)</f>
        <v>ANICO KÉSZHÁZAK EGRI SQUASH SE|BODROGI BAU-SZEGED SQUASH SE I.</v>
      </c>
      <c r="B26" s="53" t="s">
        <v>32</v>
      </c>
      <c r="C26" s="54" t="s">
        <v>21</v>
      </c>
      <c r="D26" s="55" t="s">
        <v>34</v>
      </c>
      <c r="E26" s="97" t="s">
        <v>16</v>
      </c>
      <c r="F26" s="98"/>
      <c r="G26" s="97" t="s">
        <v>17</v>
      </c>
      <c r="H26" s="98"/>
      <c r="I26" s="99" t="s">
        <v>18</v>
      </c>
      <c r="J26" s="99"/>
      <c r="K26" s="97" t="s">
        <v>19</v>
      </c>
      <c r="L26" s="98"/>
      <c r="M26" s="99" t="s">
        <v>20</v>
      </c>
      <c r="N26" s="98"/>
      <c r="O26" s="99" t="s">
        <v>22</v>
      </c>
      <c r="P26" s="99"/>
      <c r="Q26" s="60">
        <f>IF(O27&gt;P27,1,0)+IF(O28&gt;P28,1,0)+IF(O29&gt;P29,1,0)+IF(O30&gt;P30,1,0)</f>
        <v>0</v>
      </c>
      <c r="R26" s="61">
        <f>IF(O27&lt;P27,1,0)+IF(O28&lt;P28,1,0)+IF(O29&lt;P29,1,0)+IF(O30&lt;P30,1,0)</f>
        <v>4</v>
      </c>
      <c r="S26" s="61">
        <f>SUM(O27:O30)</f>
        <v>2</v>
      </c>
      <c r="T26" s="61">
        <f>SUM(P27:P30)</f>
        <v>11</v>
      </c>
      <c r="U26" s="61">
        <f>SUM(E27:E30,G27:G30,I27:I30,K27:K30,M27:M30)</f>
        <v>95</v>
      </c>
      <c r="V26" s="62">
        <f>SUM(F27:F30,H27:H30,J27:J30,L27:L30,N27:N30)</f>
        <v>133</v>
      </c>
    </row>
    <row r="27" spans="1:22" ht="18" x14ac:dyDescent="0.35">
      <c r="B27" s="70" t="s">
        <v>86</v>
      </c>
      <c r="C27" s="41">
        <v>4</v>
      </c>
      <c r="D27" s="67" t="s">
        <v>77</v>
      </c>
      <c r="E27" s="50">
        <v>6</v>
      </c>
      <c r="F27" s="45">
        <v>11</v>
      </c>
      <c r="G27" s="50">
        <v>6</v>
      </c>
      <c r="H27" s="45">
        <v>11</v>
      </c>
      <c r="I27" s="44">
        <v>9</v>
      </c>
      <c r="J27" s="45">
        <v>11</v>
      </c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3</v>
      </c>
    </row>
    <row r="28" spans="1:22" ht="18" x14ac:dyDescent="0.35">
      <c r="B28" s="71" t="s">
        <v>87</v>
      </c>
      <c r="C28" s="42">
        <v>3</v>
      </c>
      <c r="D28" s="68" t="s">
        <v>79</v>
      </c>
      <c r="E28" s="51">
        <v>11</v>
      </c>
      <c r="F28" s="47">
        <v>5</v>
      </c>
      <c r="G28" s="51">
        <v>6</v>
      </c>
      <c r="H28" s="47">
        <v>11</v>
      </c>
      <c r="I28" s="46">
        <v>6</v>
      </c>
      <c r="J28" s="47">
        <v>11</v>
      </c>
      <c r="K28" s="51">
        <v>10</v>
      </c>
      <c r="L28" s="47">
        <v>12</v>
      </c>
      <c r="M28" s="46"/>
      <c r="N28" s="47"/>
      <c r="O28" s="46">
        <f t="shared" ref="O28:O30" si="6">IF(E28&gt;F28,1,0)+IF(G28&gt;H28,1,0)+IF(I28&gt;J28,1,0)+IF(K28&gt;L28,1,0)+IF(M28&gt;N28,1,0)</f>
        <v>1</v>
      </c>
      <c r="P28" s="47">
        <f t="shared" ref="P28:P30" si="7">IF(E28&lt;F28,1,0)+IF(G28&lt;H28,1,0)+IF(I28&lt;J28,1,0)+IF(K28&lt;L28,1,0)+IF(M28&lt;N28,1,0)</f>
        <v>3</v>
      </c>
    </row>
    <row r="29" spans="1:22" ht="18" x14ac:dyDescent="0.35">
      <c r="B29" s="71" t="s">
        <v>89</v>
      </c>
      <c r="C29" s="42">
        <v>1</v>
      </c>
      <c r="D29" s="68" t="s">
        <v>81</v>
      </c>
      <c r="E29" s="51">
        <v>5</v>
      </c>
      <c r="F29" s="47">
        <v>11</v>
      </c>
      <c r="G29" s="51">
        <v>6</v>
      </c>
      <c r="H29" s="47">
        <v>11</v>
      </c>
      <c r="I29" s="46">
        <v>11</v>
      </c>
      <c r="J29" s="47">
        <v>5</v>
      </c>
      <c r="K29" s="51">
        <v>6</v>
      </c>
      <c r="L29" s="47">
        <v>11</v>
      </c>
      <c r="M29" s="46"/>
      <c r="N29" s="47"/>
      <c r="O29" s="46">
        <f t="shared" si="6"/>
        <v>1</v>
      </c>
      <c r="P29" s="47">
        <f t="shared" si="7"/>
        <v>3</v>
      </c>
    </row>
    <row r="30" spans="1:22" ht="18.600000000000001" thickBot="1" x14ac:dyDescent="0.4">
      <c r="B30" s="72" t="s">
        <v>91</v>
      </c>
      <c r="C30" s="43">
        <v>2</v>
      </c>
      <c r="D30" s="69" t="s">
        <v>83</v>
      </c>
      <c r="E30" s="52">
        <v>3</v>
      </c>
      <c r="F30" s="49">
        <v>11</v>
      </c>
      <c r="G30" s="52">
        <v>10</v>
      </c>
      <c r="H30" s="49">
        <v>12</v>
      </c>
      <c r="I30" s="48"/>
      <c r="J30" s="49"/>
      <c r="K30" s="52"/>
      <c r="L30" s="49"/>
      <c r="M30" s="48"/>
      <c r="N30" s="49"/>
      <c r="O30" s="48">
        <f t="shared" si="6"/>
        <v>0</v>
      </c>
      <c r="P30" s="49">
        <f t="shared" si="7"/>
        <v>2</v>
      </c>
    </row>
    <row r="32" spans="1:22" ht="15" thickBot="1" x14ac:dyDescent="0.35"/>
    <row r="33" spans="1:22" ht="15" thickBot="1" x14ac:dyDescent="0.35">
      <c r="Q33" s="100" t="s">
        <v>23</v>
      </c>
      <c r="R33" s="101"/>
      <c r="S33" s="101" t="s">
        <v>24</v>
      </c>
      <c r="T33" s="101"/>
      <c r="U33" s="101" t="s">
        <v>25</v>
      </c>
      <c r="V33" s="102"/>
    </row>
    <row r="34" spans="1:22" ht="18.600000000000001" thickBot="1" x14ac:dyDescent="0.35">
      <c r="A34" t="str">
        <f>IF(B34="","",B34&amp;"|"&amp;D34)</f>
        <v>CITY SQUASH CLUB SE|MAFC EVOPRO</v>
      </c>
      <c r="B34" s="53" t="s">
        <v>28</v>
      </c>
      <c r="C34" s="54" t="s">
        <v>21</v>
      </c>
      <c r="D34" s="55" t="s">
        <v>33</v>
      </c>
      <c r="E34" s="97" t="s">
        <v>16</v>
      </c>
      <c r="F34" s="98"/>
      <c r="G34" s="97" t="s">
        <v>17</v>
      </c>
      <c r="H34" s="98"/>
      <c r="I34" s="99" t="s">
        <v>18</v>
      </c>
      <c r="J34" s="99"/>
      <c r="K34" s="97" t="s">
        <v>19</v>
      </c>
      <c r="L34" s="98"/>
      <c r="M34" s="99" t="s">
        <v>20</v>
      </c>
      <c r="N34" s="98"/>
      <c r="O34" s="99" t="s">
        <v>22</v>
      </c>
      <c r="P34" s="99"/>
      <c r="Q34" s="60">
        <f>IF(O35&gt;P35,1,0)+IF(O36&gt;P36,1,0)+IF(O37&gt;P37,1,0)+IF(O38&gt;P38,1,0)</f>
        <v>4</v>
      </c>
      <c r="R34" s="61">
        <f>IF(O35&lt;P35,1,0)+IF(O36&lt;P36,1,0)+IF(O37&lt;P37,1,0)+IF(O38&lt;P38,1,0)</f>
        <v>0</v>
      </c>
      <c r="S34" s="61">
        <f>SUM(O35:O38)</f>
        <v>12</v>
      </c>
      <c r="T34" s="61">
        <f>SUM(P35:P38)</f>
        <v>0</v>
      </c>
      <c r="U34" s="61">
        <f>SUM(E35:E38,G35:G38,I35:I38,K35:K38,M35:M38)</f>
        <v>132</v>
      </c>
      <c r="V34" s="62">
        <f>SUM(F35:F38,H35:H38,J35:J38,L35:L38,N35:N38)</f>
        <v>46</v>
      </c>
    </row>
    <row r="35" spans="1:22" ht="18" x14ac:dyDescent="0.35">
      <c r="B35" s="64" t="s">
        <v>96</v>
      </c>
      <c r="C35" s="41">
        <v>4</v>
      </c>
      <c r="D35" s="57" t="s">
        <v>92</v>
      </c>
      <c r="E35" s="50">
        <v>11</v>
      </c>
      <c r="F35" s="45">
        <v>4</v>
      </c>
      <c r="G35" s="50">
        <v>11</v>
      </c>
      <c r="H35" s="45">
        <v>3</v>
      </c>
      <c r="I35" s="44">
        <v>11</v>
      </c>
      <c r="J35" s="45">
        <v>1</v>
      </c>
      <c r="K35" s="50"/>
      <c r="L35" s="45"/>
      <c r="M35" s="44"/>
      <c r="N35" s="45"/>
      <c r="O35" s="44">
        <f>IF(E35&gt;F35,1,0)+IF(G35&gt;H35,1,0)+IF(I35&gt;J35,1,0)+IF(K35&gt;L35,1,0)+IF(M35&gt;N35,1,0)</f>
        <v>3</v>
      </c>
      <c r="P35" s="45">
        <f>IF(E35&lt;F35,1,0)+IF(G35&lt;H35,1,0)+IF(I35&lt;J35,1,0)+IF(K35&lt;L35,1,0)+IF(M35&lt;N35,1,0)</f>
        <v>0</v>
      </c>
    </row>
    <row r="36" spans="1:22" ht="18" x14ac:dyDescent="0.35">
      <c r="B36" s="65" t="s">
        <v>97</v>
      </c>
      <c r="C36" s="42">
        <v>3</v>
      </c>
      <c r="D36" s="39" t="s">
        <v>93</v>
      </c>
      <c r="E36" s="51">
        <v>11</v>
      </c>
      <c r="F36" s="47">
        <v>4</v>
      </c>
      <c r="G36" s="51">
        <v>11</v>
      </c>
      <c r="H36" s="47">
        <v>9</v>
      </c>
      <c r="I36" s="46">
        <v>11</v>
      </c>
      <c r="J36" s="47">
        <v>0</v>
      </c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3</v>
      </c>
      <c r="P36" s="47">
        <f t="shared" ref="P36:P38" si="9">IF(E36&lt;F36,1,0)+IF(G36&lt;H36,1,0)+IF(I36&lt;J36,1,0)+IF(K36&lt;L36,1,0)+IF(M36&lt;N36,1,0)</f>
        <v>0</v>
      </c>
    </row>
    <row r="37" spans="1:22" ht="18" x14ac:dyDescent="0.35">
      <c r="B37" s="65" t="s">
        <v>98</v>
      </c>
      <c r="C37" s="42">
        <v>1</v>
      </c>
      <c r="D37" s="39" t="s">
        <v>94</v>
      </c>
      <c r="E37" s="51">
        <v>11</v>
      </c>
      <c r="F37" s="47">
        <v>4</v>
      </c>
      <c r="G37" s="51">
        <v>11</v>
      </c>
      <c r="H37" s="47">
        <v>3</v>
      </c>
      <c r="I37" s="46">
        <v>11</v>
      </c>
      <c r="J37" s="47">
        <v>4</v>
      </c>
      <c r="K37" s="51"/>
      <c r="L37" s="47"/>
      <c r="M37" s="46"/>
      <c r="N37" s="47"/>
      <c r="O37" s="46">
        <f t="shared" si="8"/>
        <v>3</v>
      </c>
      <c r="P37" s="47">
        <f t="shared" si="9"/>
        <v>0</v>
      </c>
    </row>
    <row r="38" spans="1:22" ht="18.600000000000001" thickBot="1" x14ac:dyDescent="0.4">
      <c r="B38" s="66" t="s">
        <v>99</v>
      </c>
      <c r="C38" s="43">
        <v>2</v>
      </c>
      <c r="D38" s="40" t="s">
        <v>95</v>
      </c>
      <c r="E38" s="52">
        <v>11</v>
      </c>
      <c r="F38" s="49">
        <v>3</v>
      </c>
      <c r="G38" s="52">
        <v>11</v>
      </c>
      <c r="H38" s="49">
        <v>8</v>
      </c>
      <c r="I38" s="48">
        <v>11</v>
      </c>
      <c r="J38" s="49">
        <v>3</v>
      </c>
      <c r="K38" s="52"/>
      <c r="L38" s="49"/>
      <c r="M38" s="48"/>
      <c r="N38" s="49"/>
      <c r="O38" s="48">
        <f t="shared" si="8"/>
        <v>3</v>
      </c>
      <c r="P38" s="49">
        <f t="shared" si="9"/>
        <v>0</v>
      </c>
    </row>
    <row r="40" spans="1:22" ht="15" thickBot="1" x14ac:dyDescent="0.35"/>
    <row r="41" spans="1:22" ht="15" thickBot="1" x14ac:dyDescent="0.35">
      <c r="Q41" s="100" t="s">
        <v>23</v>
      </c>
      <c r="R41" s="101"/>
      <c r="S41" s="101" t="s">
        <v>24</v>
      </c>
      <c r="T41" s="101"/>
      <c r="U41" s="101" t="s">
        <v>25</v>
      </c>
      <c r="V41" s="102"/>
    </row>
    <row r="42" spans="1:22" ht="18.600000000000001" thickBot="1" x14ac:dyDescent="0.35">
      <c r="A42" t="str">
        <f>IF(B42="","",B42&amp;"|"&amp;D42)</f>
        <v>SQUASHBEREK|PERMETEZŐ KACSÁK - TOP CHALLENGE II.</v>
      </c>
      <c r="B42" s="53" t="s">
        <v>30</v>
      </c>
      <c r="C42" s="54" t="s">
        <v>21</v>
      </c>
      <c r="D42" s="55" t="s">
        <v>117</v>
      </c>
      <c r="E42" s="97" t="s">
        <v>16</v>
      </c>
      <c r="F42" s="98"/>
      <c r="G42" s="97" t="s">
        <v>17</v>
      </c>
      <c r="H42" s="98"/>
      <c r="I42" s="99" t="s">
        <v>18</v>
      </c>
      <c r="J42" s="99"/>
      <c r="K42" s="97" t="s">
        <v>19</v>
      </c>
      <c r="L42" s="98"/>
      <c r="M42" s="99" t="s">
        <v>20</v>
      </c>
      <c r="N42" s="98"/>
      <c r="O42" s="99" t="s">
        <v>22</v>
      </c>
      <c r="P42" s="99"/>
      <c r="Q42" s="60">
        <f>IF(O43&gt;P43,1,0)+IF(O44&gt;P44,1,0)+IF(O45&gt;P45,1,0)+IF(O46&gt;P46,1,0)</f>
        <v>4</v>
      </c>
      <c r="R42" s="61">
        <f>IF(O43&lt;P43,1,0)+IF(O44&lt;P44,1,0)+IF(O45&lt;P45,1,0)+IF(O46&lt;P46,1,0)</f>
        <v>0</v>
      </c>
      <c r="S42" s="61">
        <f>SUM(O43:O46)</f>
        <v>12</v>
      </c>
      <c r="T42" s="61">
        <f>SUM(P43:P46)</f>
        <v>0</v>
      </c>
      <c r="U42" s="61">
        <f>SUM(E43:E46,G43:G46,I43:I46,K43:K46,M43:M46)</f>
        <v>139</v>
      </c>
      <c r="V42" s="62">
        <f>SUM(F43:F46,H43:H46,J43:J46,L43:L46,N43:N46)</f>
        <v>86</v>
      </c>
    </row>
    <row r="43" spans="1:22" ht="18" x14ac:dyDescent="0.35">
      <c r="B43" s="64" t="s">
        <v>100</v>
      </c>
      <c r="C43" s="41">
        <v>4</v>
      </c>
      <c r="D43" s="57" t="s">
        <v>101</v>
      </c>
      <c r="E43" s="50">
        <v>11</v>
      </c>
      <c r="F43" s="45">
        <v>8</v>
      </c>
      <c r="G43" s="50">
        <v>11</v>
      </c>
      <c r="H43" s="45">
        <v>8</v>
      </c>
      <c r="I43" s="44">
        <v>11</v>
      </c>
      <c r="J43" s="45">
        <v>6</v>
      </c>
      <c r="K43" s="50"/>
      <c r="L43" s="45"/>
      <c r="M43" s="44"/>
      <c r="N43" s="45"/>
      <c r="O43" s="44">
        <f>IF(E43&gt;F43,1,0)+IF(G43&gt;H43,1,0)+IF(I43&gt;J43,1,0)+IF(K43&gt;L43,1,0)+IF(M43&gt;N43,1,0)</f>
        <v>3</v>
      </c>
      <c r="P43" s="45">
        <f>IF(E43&lt;F43,1,0)+IF(G43&lt;H43,1,0)+IF(I43&lt;J43,1,0)+IF(K43&lt;L43,1,0)+IF(M43&lt;N43,1,0)</f>
        <v>0</v>
      </c>
    </row>
    <row r="44" spans="1:22" ht="18" x14ac:dyDescent="0.35">
      <c r="B44" s="65" t="s">
        <v>102</v>
      </c>
      <c r="C44" s="42">
        <v>3</v>
      </c>
      <c r="D44" s="39" t="s">
        <v>103</v>
      </c>
      <c r="E44" s="51">
        <v>16</v>
      </c>
      <c r="F44" s="47">
        <v>14</v>
      </c>
      <c r="G44" s="51">
        <v>11</v>
      </c>
      <c r="H44" s="47">
        <v>6</v>
      </c>
      <c r="I44" s="46">
        <v>11</v>
      </c>
      <c r="J44" s="47">
        <v>7</v>
      </c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3</v>
      </c>
      <c r="P44" s="47">
        <f t="shared" ref="P44:P46" si="11">IF(E44&lt;F44,1,0)+IF(G44&lt;H44,1,0)+IF(I44&lt;J44,1,0)+IF(K44&lt;L44,1,0)+IF(M44&lt;N44,1,0)</f>
        <v>0</v>
      </c>
    </row>
    <row r="45" spans="1:22" ht="18" x14ac:dyDescent="0.35">
      <c r="B45" s="65" t="s">
        <v>104</v>
      </c>
      <c r="C45" s="42">
        <v>1</v>
      </c>
      <c r="D45" s="39" t="s">
        <v>105</v>
      </c>
      <c r="E45" s="51">
        <v>11</v>
      </c>
      <c r="F45" s="47">
        <v>4</v>
      </c>
      <c r="G45" s="51">
        <v>11</v>
      </c>
      <c r="H45" s="47">
        <v>2</v>
      </c>
      <c r="I45" s="46">
        <v>11</v>
      </c>
      <c r="J45" s="47">
        <v>4</v>
      </c>
      <c r="K45" s="51"/>
      <c r="L45" s="47"/>
      <c r="M45" s="46"/>
      <c r="N45" s="47"/>
      <c r="O45" s="46">
        <f t="shared" si="10"/>
        <v>3</v>
      </c>
      <c r="P45" s="47">
        <f t="shared" si="11"/>
        <v>0</v>
      </c>
    </row>
    <row r="46" spans="1:22" ht="18.600000000000001" thickBot="1" x14ac:dyDescent="0.4">
      <c r="B46" s="66" t="s">
        <v>88</v>
      </c>
      <c r="C46" s="43">
        <v>2</v>
      </c>
      <c r="D46" s="40" t="s">
        <v>106</v>
      </c>
      <c r="E46" s="52">
        <v>13</v>
      </c>
      <c r="F46" s="49">
        <v>11</v>
      </c>
      <c r="G46" s="52">
        <v>11</v>
      </c>
      <c r="H46" s="49">
        <v>7</v>
      </c>
      <c r="I46" s="48">
        <v>11</v>
      </c>
      <c r="J46" s="49">
        <v>9</v>
      </c>
      <c r="K46" s="52"/>
      <c r="L46" s="49"/>
      <c r="M46" s="48"/>
      <c r="N46" s="49"/>
      <c r="O46" s="48">
        <f t="shared" si="10"/>
        <v>3</v>
      </c>
      <c r="P46" s="49">
        <f t="shared" si="11"/>
        <v>0</v>
      </c>
    </row>
    <row r="48" spans="1:22" ht="15" thickBot="1" x14ac:dyDescent="0.35"/>
    <row r="49" spans="1:22" ht="15" thickBot="1" x14ac:dyDescent="0.35">
      <c r="Q49" s="100" t="s">
        <v>23</v>
      </c>
      <c r="R49" s="101"/>
      <c r="S49" s="101" t="s">
        <v>24</v>
      </c>
      <c r="T49" s="101"/>
      <c r="U49" s="101" t="s">
        <v>25</v>
      </c>
      <c r="V49" s="102"/>
    </row>
    <row r="50" spans="1:22" ht="18.600000000000001" thickBot="1" x14ac:dyDescent="0.35">
      <c r="A50" t="str">
        <f>IF(B50="","",B50&amp;"|"&amp;D50)</f>
        <v>BUDAÖRSI LABDA EGYLET I.|MAFC EVOPRO</v>
      </c>
      <c r="B50" s="53" t="s">
        <v>29</v>
      </c>
      <c r="C50" s="54" t="s">
        <v>21</v>
      </c>
      <c r="D50" s="55" t="s">
        <v>33</v>
      </c>
      <c r="E50" s="97" t="s">
        <v>16</v>
      </c>
      <c r="F50" s="98"/>
      <c r="G50" s="97" t="s">
        <v>17</v>
      </c>
      <c r="H50" s="98"/>
      <c r="I50" s="99" t="s">
        <v>18</v>
      </c>
      <c r="J50" s="99"/>
      <c r="K50" s="97" t="s">
        <v>19</v>
      </c>
      <c r="L50" s="98"/>
      <c r="M50" s="99" t="s">
        <v>20</v>
      </c>
      <c r="N50" s="98"/>
      <c r="O50" s="99" t="s">
        <v>22</v>
      </c>
      <c r="P50" s="99"/>
      <c r="Q50" s="60">
        <f>IF(O51&gt;P51,1,0)+IF(O52&gt;P52,1,0)+IF(O53&gt;P53,1,0)+IF(O54&gt;P54,1,0)</f>
        <v>4</v>
      </c>
      <c r="R50" s="61">
        <f>IF(O51&lt;P51,1,0)+IF(O52&lt;P52,1,0)+IF(O53&lt;P53,1,0)+IF(O54&lt;P54,1,0)</f>
        <v>0</v>
      </c>
      <c r="S50" s="61">
        <f>SUM(O51:O54)</f>
        <v>12</v>
      </c>
      <c r="T50" s="61">
        <f>SUM(P51:P54)</f>
        <v>1</v>
      </c>
      <c r="U50" s="61">
        <f>SUM(E51:E54,G51:G54,I51:I54,K51:K54,M51:M54)</f>
        <v>140</v>
      </c>
      <c r="V50" s="62">
        <f>SUM(F51:F54,H51:H54,J51:J54,L51:L54,N51:N54)</f>
        <v>61</v>
      </c>
    </row>
    <row r="51" spans="1:22" ht="18" x14ac:dyDescent="0.35">
      <c r="B51" s="64" t="s">
        <v>107</v>
      </c>
      <c r="C51" s="41">
        <v>4</v>
      </c>
      <c r="D51" s="57" t="s">
        <v>92</v>
      </c>
      <c r="E51" s="50">
        <v>8</v>
      </c>
      <c r="F51" s="45">
        <v>11</v>
      </c>
      <c r="G51" s="50">
        <v>11</v>
      </c>
      <c r="H51" s="45">
        <v>6</v>
      </c>
      <c r="I51" s="44">
        <v>11</v>
      </c>
      <c r="J51" s="45">
        <v>1</v>
      </c>
      <c r="K51" s="50">
        <v>11</v>
      </c>
      <c r="L51" s="45">
        <v>8</v>
      </c>
      <c r="M51" s="44"/>
      <c r="N51" s="45"/>
      <c r="O51" s="44">
        <f>IF(E51&gt;F51,1,0)+IF(G51&gt;H51,1,0)+IF(I51&gt;J51,1,0)+IF(K51&gt;L51,1,0)+IF(M51&gt;N51,1,0)</f>
        <v>3</v>
      </c>
      <c r="P51" s="45">
        <f>IF(E51&lt;F51,1,0)+IF(G51&lt;H51,1,0)+IF(I51&lt;J51,1,0)+IF(K51&lt;L51,1,0)+IF(M51&lt;N51,1,0)</f>
        <v>1</v>
      </c>
    </row>
    <row r="52" spans="1:22" ht="18" x14ac:dyDescent="0.35">
      <c r="B52" s="65" t="s">
        <v>108</v>
      </c>
      <c r="C52" s="42">
        <v>3</v>
      </c>
      <c r="D52" s="39" t="s">
        <v>93</v>
      </c>
      <c r="E52" s="51">
        <v>11</v>
      </c>
      <c r="F52" s="47">
        <v>1</v>
      </c>
      <c r="G52" s="51">
        <v>11</v>
      </c>
      <c r="H52" s="47">
        <v>6</v>
      </c>
      <c r="I52" s="46">
        <v>11</v>
      </c>
      <c r="J52" s="47">
        <v>5</v>
      </c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3</v>
      </c>
      <c r="P52" s="47">
        <f t="shared" ref="P52:P54" si="13">IF(E52&lt;F52,1,0)+IF(G52&lt;H52,1,0)+IF(I52&lt;J52,1,0)+IF(K52&lt;L52,1,0)+IF(M52&lt;N52,1,0)</f>
        <v>0</v>
      </c>
    </row>
    <row r="53" spans="1:22" ht="18" x14ac:dyDescent="0.35">
      <c r="B53" s="65" t="s">
        <v>109</v>
      </c>
      <c r="C53" s="42">
        <v>1</v>
      </c>
      <c r="D53" s="39" t="s">
        <v>95</v>
      </c>
      <c r="E53" s="51">
        <v>11</v>
      </c>
      <c r="F53" s="47">
        <v>6</v>
      </c>
      <c r="G53" s="51">
        <v>11</v>
      </c>
      <c r="H53" s="47">
        <v>4</v>
      </c>
      <c r="I53" s="46">
        <v>11</v>
      </c>
      <c r="J53" s="47">
        <v>2</v>
      </c>
      <c r="K53" s="51"/>
      <c r="L53" s="47"/>
      <c r="M53" s="46"/>
      <c r="N53" s="47"/>
      <c r="O53" s="46">
        <f t="shared" si="12"/>
        <v>3</v>
      </c>
      <c r="P53" s="47">
        <f t="shared" si="13"/>
        <v>0</v>
      </c>
    </row>
    <row r="54" spans="1:22" ht="18.600000000000001" thickBot="1" x14ac:dyDescent="0.4">
      <c r="B54" s="66" t="s">
        <v>110</v>
      </c>
      <c r="C54" s="43">
        <v>2</v>
      </c>
      <c r="D54" s="40" t="s">
        <v>111</v>
      </c>
      <c r="E54" s="52">
        <v>11</v>
      </c>
      <c r="F54" s="49">
        <v>2</v>
      </c>
      <c r="G54" s="52">
        <v>11</v>
      </c>
      <c r="H54" s="49">
        <v>4</v>
      </c>
      <c r="I54" s="48">
        <v>11</v>
      </c>
      <c r="J54" s="49">
        <v>5</v>
      </c>
      <c r="K54" s="52"/>
      <c r="L54" s="49"/>
      <c r="M54" s="48"/>
      <c r="N54" s="49"/>
      <c r="O54" s="48">
        <f t="shared" si="12"/>
        <v>3</v>
      </c>
      <c r="P54" s="49">
        <f t="shared" si="13"/>
        <v>0</v>
      </c>
    </row>
    <row r="56" spans="1:22" ht="15" thickBot="1" x14ac:dyDescent="0.35"/>
    <row r="57" spans="1:22" ht="15" thickBot="1" x14ac:dyDescent="0.35">
      <c r="Q57" s="100" t="s">
        <v>23</v>
      </c>
      <c r="R57" s="101"/>
      <c r="S57" s="101" t="s">
        <v>24</v>
      </c>
      <c r="T57" s="101"/>
      <c r="U57" s="101" t="s">
        <v>25</v>
      </c>
      <c r="V57" s="102"/>
    </row>
    <row r="58" spans="1:22" ht="18.600000000000001" thickBot="1" x14ac:dyDescent="0.35">
      <c r="A58" t="str">
        <f>IF(B58="","",B58&amp;"|"&amp;D58)</f>
        <v>CITY SQUASH CLUB SE|ANICO KÉSZHÁZAK EGRI SQUASH SE</v>
      </c>
      <c r="B58" s="53" t="s">
        <v>28</v>
      </c>
      <c r="C58" s="54" t="s">
        <v>21</v>
      </c>
      <c r="D58" s="55" t="s">
        <v>32</v>
      </c>
      <c r="E58" s="97" t="s">
        <v>16</v>
      </c>
      <c r="F58" s="98"/>
      <c r="G58" s="97" t="s">
        <v>17</v>
      </c>
      <c r="H58" s="98"/>
      <c r="I58" s="99" t="s">
        <v>18</v>
      </c>
      <c r="J58" s="99"/>
      <c r="K58" s="97" t="s">
        <v>19</v>
      </c>
      <c r="L58" s="98"/>
      <c r="M58" s="99" t="s">
        <v>20</v>
      </c>
      <c r="N58" s="98"/>
      <c r="O58" s="99" t="s">
        <v>22</v>
      </c>
      <c r="P58" s="99"/>
      <c r="Q58" s="60">
        <f>IF(O59&gt;P59,1,0)+IF(O60&gt;P60,1,0)+IF(O61&gt;P61,1,0)+IF(O62&gt;P62,1,0)</f>
        <v>4</v>
      </c>
      <c r="R58" s="61">
        <f>IF(O59&lt;P59,1,0)+IF(O60&lt;P60,1,0)+IF(O61&lt;P61,1,0)+IF(O62&lt;P62,1,0)</f>
        <v>0</v>
      </c>
      <c r="S58" s="61">
        <f>SUM(O59:O62)</f>
        <v>12</v>
      </c>
      <c r="T58" s="61">
        <f>SUM(P59:P62)</f>
        <v>0</v>
      </c>
      <c r="U58" s="61">
        <f>SUM(E59:E62,G59:G62,I59:I62,K59:K62,M59:M62)</f>
        <v>133</v>
      </c>
      <c r="V58" s="62">
        <f>SUM(F59:F62,H59:H62,J59:J62,L59:L62,N59:N62)</f>
        <v>57</v>
      </c>
    </row>
    <row r="59" spans="1:22" ht="18" x14ac:dyDescent="0.35">
      <c r="B59" s="64" t="s">
        <v>96</v>
      </c>
      <c r="C59" s="41">
        <v>4</v>
      </c>
      <c r="D59" s="57" t="s">
        <v>86</v>
      </c>
      <c r="E59" s="50">
        <v>11</v>
      </c>
      <c r="F59" s="45">
        <v>4</v>
      </c>
      <c r="G59" s="50">
        <v>11</v>
      </c>
      <c r="H59" s="45">
        <v>4</v>
      </c>
      <c r="I59" s="44">
        <v>11</v>
      </c>
      <c r="J59" s="45">
        <v>2</v>
      </c>
      <c r="K59" s="50"/>
      <c r="L59" s="45"/>
      <c r="M59" s="44"/>
      <c r="N59" s="45"/>
      <c r="O59" s="44">
        <f>IF(E59&gt;F59,1,0)+IF(G59&gt;H59,1,0)+IF(I59&gt;J59,1,0)+IF(K59&gt;L59,1,0)+IF(M59&gt;N59,1,0)</f>
        <v>3</v>
      </c>
      <c r="P59" s="45">
        <f>IF(E59&lt;F59,1,0)+IF(G59&lt;H59,1,0)+IF(I59&lt;J59,1,0)+IF(K59&lt;L59,1,0)+IF(M59&lt;N59,1,0)</f>
        <v>0</v>
      </c>
    </row>
    <row r="60" spans="1:22" ht="18" x14ac:dyDescent="0.35">
      <c r="B60" s="65" t="s">
        <v>97</v>
      </c>
      <c r="C60" s="42">
        <v>3</v>
      </c>
      <c r="D60" s="39" t="s">
        <v>87</v>
      </c>
      <c r="E60" s="51">
        <v>11</v>
      </c>
      <c r="F60" s="47">
        <v>6</v>
      </c>
      <c r="G60" s="51">
        <v>11</v>
      </c>
      <c r="H60" s="47">
        <v>4</v>
      </c>
      <c r="I60" s="46">
        <v>11</v>
      </c>
      <c r="J60" s="47">
        <v>6</v>
      </c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3</v>
      </c>
      <c r="P60" s="47">
        <f t="shared" ref="P60:P62" si="15">IF(E60&lt;F60,1,0)+IF(G60&lt;H60,1,0)+IF(I60&lt;J60,1,0)+IF(K60&lt;L60,1,0)+IF(M60&lt;N60,1,0)</f>
        <v>0</v>
      </c>
    </row>
    <row r="61" spans="1:22" ht="18" x14ac:dyDescent="0.35">
      <c r="B61" s="65" t="s">
        <v>98</v>
      </c>
      <c r="C61" s="42">
        <v>1</v>
      </c>
      <c r="D61" s="39" t="s">
        <v>89</v>
      </c>
      <c r="E61" s="51">
        <v>11</v>
      </c>
      <c r="F61" s="47">
        <v>3</v>
      </c>
      <c r="G61" s="51">
        <v>11</v>
      </c>
      <c r="H61" s="47">
        <v>4</v>
      </c>
      <c r="I61" s="46">
        <v>11</v>
      </c>
      <c r="J61" s="47">
        <v>3</v>
      </c>
      <c r="K61" s="51"/>
      <c r="L61" s="47"/>
      <c r="M61" s="46"/>
      <c r="N61" s="47"/>
      <c r="O61" s="46">
        <f t="shared" si="14"/>
        <v>3</v>
      </c>
      <c r="P61" s="47">
        <f t="shared" si="15"/>
        <v>0</v>
      </c>
    </row>
    <row r="62" spans="1:22" ht="18.600000000000001" thickBot="1" x14ac:dyDescent="0.4">
      <c r="B62" s="66" t="s">
        <v>99</v>
      </c>
      <c r="C62" s="43">
        <v>2</v>
      </c>
      <c r="D62" s="40" t="s">
        <v>91</v>
      </c>
      <c r="E62" s="52">
        <v>11</v>
      </c>
      <c r="F62" s="49">
        <v>4</v>
      </c>
      <c r="G62" s="52">
        <v>11</v>
      </c>
      <c r="H62" s="49">
        <v>7</v>
      </c>
      <c r="I62" s="48">
        <v>12</v>
      </c>
      <c r="J62" s="49">
        <v>10</v>
      </c>
      <c r="K62" s="52"/>
      <c r="L62" s="49"/>
      <c r="M62" s="48"/>
      <c r="N62" s="49"/>
      <c r="O62" s="48">
        <f t="shared" si="14"/>
        <v>3</v>
      </c>
      <c r="P62" s="49">
        <f t="shared" si="15"/>
        <v>0</v>
      </c>
    </row>
    <row r="64" spans="1:22" ht="15" thickBot="1" x14ac:dyDescent="0.35"/>
    <row r="65" spans="1:22" ht="15" thickBot="1" x14ac:dyDescent="0.35">
      <c r="Q65" s="100" t="s">
        <v>23</v>
      </c>
      <c r="R65" s="101"/>
      <c r="S65" s="101" t="s">
        <v>24</v>
      </c>
      <c r="T65" s="101"/>
      <c r="U65" s="101" t="s">
        <v>25</v>
      </c>
      <c r="V65" s="102"/>
    </row>
    <row r="66" spans="1:22" ht="18.600000000000001" thickBot="1" x14ac:dyDescent="0.35">
      <c r="A66" t="str">
        <f>IF(B66="","",B66&amp;"|"&amp;D66)</f>
        <v>CITY SQUASH CLUB SE|PERMETEZŐ KACSÁK - TOP CHALLENGE II.</v>
      </c>
      <c r="B66" s="53" t="s">
        <v>28</v>
      </c>
      <c r="C66" s="54" t="s">
        <v>21</v>
      </c>
      <c r="D66" s="55" t="s">
        <v>117</v>
      </c>
      <c r="E66" s="97" t="s">
        <v>16</v>
      </c>
      <c r="F66" s="98"/>
      <c r="G66" s="97" t="s">
        <v>17</v>
      </c>
      <c r="H66" s="98"/>
      <c r="I66" s="99" t="s">
        <v>18</v>
      </c>
      <c r="J66" s="99"/>
      <c r="K66" s="97" t="s">
        <v>19</v>
      </c>
      <c r="L66" s="98"/>
      <c r="M66" s="99" t="s">
        <v>20</v>
      </c>
      <c r="N66" s="98"/>
      <c r="O66" s="99" t="s">
        <v>22</v>
      </c>
      <c r="P66" s="99"/>
      <c r="Q66" s="60">
        <f>IF(O67&gt;P67,1,0)+IF(O68&gt;P68,1,0)+IF(O69&gt;P69,1,0)+IF(O70&gt;P70,1,0)</f>
        <v>4</v>
      </c>
      <c r="R66" s="61">
        <f>IF(O67&lt;P67,1,0)+IF(O68&lt;P68,1,0)+IF(O69&lt;P69,1,0)+IF(O70&lt;P70,1,0)</f>
        <v>0</v>
      </c>
      <c r="S66" s="61">
        <f>SUM(O67:O70)</f>
        <v>12</v>
      </c>
      <c r="T66" s="61">
        <f>SUM(P67:P70)</f>
        <v>0</v>
      </c>
      <c r="U66" s="61">
        <f>SUM(E67:E70,G67:G70,I67:I70,K67:K70,M67:M70)</f>
        <v>132</v>
      </c>
      <c r="V66" s="62">
        <f>SUM(F67:F70,H67:H70,J67:J70,L67:L70,N67:N70)</f>
        <v>62</v>
      </c>
    </row>
    <row r="67" spans="1:22" ht="18" x14ac:dyDescent="0.35">
      <c r="B67" s="64" t="s">
        <v>96</v>
      </c>
      <c r="C67" s="41">
        <v>4</v>
      </c>
      <c r="D67" s="57" t="s">
        <v>103</v>
      </c>
      <c r="E67" s="50">
        <v>11</v>
      </c>
      <c r="F67" s="45">
        <v>7</v>
      </c>
      <c r="G67" s="50">
        <v>11</v>
      </c>
      <c r="H67" s="45">
        <v>5</v>
      </c>
      <c r="I67" s="44">
        <v>11</v>
      </c>
      <c r="J67" s="45">
        <v>7</v>
      </c>
      <c r="K67" s="50"/>
      <c r="L67" s="45"/>
      <c r="M67" s="44"/>
      <c r="N67" s="45"/>
      <c r="O67" s="44">
        <f>IF(E67&gt;F67,1,0)+IF(G67&gt;H67,1,0)+IF(I67&gt;J67,1,0)+IF(K67&gt;L67,1,0)+IF(M67&gt;N67,1,0)</f>
        <v>3</v>
      </c>
      <c r="P67" s="45">
        <f>IF(E67&lt;F67,1,0)+IF(G67&lt;H67,1,0)+IF(I67&lt;J67,1,0)+IF(K67&lt;L67,1,0)+IF(M67&lt;N67,1,0)</f>
        <v>0</v>
      </c>
    </row>
    <row r="68" spans="1:22" ht="18" x14ac:dyDescent="0.35">
      <c r="B68" s="65" t="s">
        <v>97</v>
      </c>
      <c r="C68" s="42">
        <v>3</v>
      </c>
      <c r="D68" s="39" t="s">
        <v>112</v>
      </c>
      <c r="E68" s="51">
        <v>11</v>
      </c>
      <c r="F68" s="47">
        <v>6</v>
      </c>
      <c r="G68" s="51">
        <v>11</v>
      </c>
      <c r="H68" s="47">
        <v>3</v>
      </c>
      <c r="I68" s="46">
        <v>11</v>
      </c>
      <c r="J68" s="47">
        <v>4</v>
      </c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3</v>
      </c>
      <c r="P68" s="47">
        <f t="shared" ref="P68:P70" si="17">IF(E68&lt;F68,1,0)+IF(G68&lt;H68,1,0)+IF(I68&lt;J68,1,0)+IF(K68&lt;L68,1,0)+IF(M68&lt;N68,1,0)</f>
        <v>0</v>
      </c>
    </row>
    <row r="69" spans="1:22" ht="18" x14ac:dyDescent="0.35">
      <c r="B69" s="65" t="s">
        <v>98</v>
      </c>
      <c r="C69" s="42">
        <v>1</v>
      </c>
      <c r="D69" s="39" t="s">
        <v>105</v>
      </c>
      <c r="E69" s="51">
        <v>11</v>
      </c>
      <c r="F69" s="47">
        <v>5</v>
      </c>
      <c r="G69" s="51">
        <v>11</v>
      </c>
      <c r="H69" s="47">
        <v>4</v>
      </c>
      <c r="I69" s="46">
        <v>11</v>
      </c>
      <c r="J69" s="47">
        <v>2</v>
      </c>
      <c r="K69" s="51"/>
      <c r="L69" s="47"/>
      <c r="M69" s="46"/>
      <c r="N69" s="47"/>
      <c r="O69" s="46">
        <f t="shared" si="16"/>
        <v>3</v>
      </c>
      <c r="P69" s="47">
        <f t="shared" si="17"/>
        <v>0</v>
      </c>
    </row>
    <row r="70" spans="1:22" ht="18.600000000000001" thickBot="1" x14ac:dyDescent="0.4">
      <c r="B70" s="66" t="s">
        <v>99</v>
      </c>
      <c r="C70" s="43">
        <v>2</v>
      </c>
      <c r="D70" s="40" t="s">
        <v>106</v>
      </c>
      <c r="E70" s="52">
        <v>11</v>
      </c>
      <c r="F70" s="49">
        <v>7</v>
      </c>
      <c r="G70" s="52">
        <v>11</v>
      </c>
      <c r="H70" s="49">
        <v>6</v>
      </c>
      <c r="I70" s="48">
        <v>11</v>
      </c>
      <c r="J70" s="49">
        <v>6</v>
      </c>
      <c r="K70" s="52"/>
      <c r="L70" s="49"/>
      <c r="M70" s="48"/>
      <c r="N70" s="49"/>
      <c r="O70" s="48">
        <f t="shared" si="16"/>
        <v>3</v>
      </c>
      <c r="P70" s="49">
        <f t="shared" si="17"/>
        <v>0</v>
      </c>
    </row>
    <row r="72" spans="1:22" ht="15" thickBot="1" x14ac:dyDescent="0.35"/>
    <row r="73" spans="1:22" ht="15" thickBot="1" x14ac:dyDescent="0.35">
      <c r="Q73" s="100" t="s">
        <v>23</v>
      </c>
      <c r="R73" s="101"/>
      <c r="S73" s="101" t="s">
        <v>24</v>
      </c>
      <c r="T73" s="101"/>
      <c r="U73" s="101" t="s">
        <v>25</v>
      </c>
      <c r="V73" s="102"/>
    </row>
    <row r="74" spans="1:22" ht="18.600000000000001" thickBot="1" x14ac:dyDescent="0.35">
      <c r="A74" t="str">
        <f>IF(B74="","",B74&amp;"|"&amp;D74)</f>
        <v>BUDAÖRSI LABDA EGYLET I.|PERMETEZŐ KACSÁK - TOP CHALLENGE II.</v>
      </c>
      <c r="B74" s="53" t="s">
        <v>29</v>
      </c>
      <c r="C74" s="54" t="s">
        <v>21</v>
      </c>
      <c r="D74" s="55" t="s">
        <v>117</v>
      </c>
      <c r="E74" s="97" t="s">
        <v>16</v>
      </c>
      <c r="F74" s="98"/>
      <c r="G74" s="97" t="s">
        <v>17</v>
      </c>
      <c r="H74" s="98"/>
      <c r="I74" s="99" t="s">
        <v>18</v>
      </c>
      <c r="J74" s="99"/>
      <c r="K74" s="97" t="s">
        <v>19</v>
      </c>
      <c r="L74" s="98"/>
      <c r="M74" s="99" t="s">
        <v>20</v>
      </c>
      <c r="N74" s="98"/>
      <c r="O74" s="99" t="s">
        <v>22</v>
      </c>
      <c r="P74" s="99"/>
      <c r="Q74" s="60">
        <f>IF(O75&gt;P75,1,0)+IF(O76&gt;P76,1,0)+IF(O77&gt;P77,1,0)+IF(O78&gt;P78,1,0)</f>
        <v>4</v>
      </c>
      <c r="R74" s="61">
        <f>IF(O75&lt;P75,1,0)+IF(O76&lt;P76,1,0)+IF(O77&lt;P77,1,0)+IF(O78&lt;P78,1,0)</f>
        <v>0</v>
      </c>
      <c r="S74" s="61">
        <f>SUM(O75:O78)</f>
        <v>12</v>
      </c>
      <c r="T74" s="61">
        <f>SUM(P75:P78)</f>
        <v>2</v>
      </c>
      <c r="U74" s="61">
        <f>SUM(E75:E78,G75:G78,I75:I78,K75:K78,M75:M78)</f>
        <v>145</v>
      </c>
      <c r="V74" s="62">
        <f>SUM(F75:F78,H75:H78,J75:J78,L75:L78,N75:N78)</f>
        <v>86</v>
      </c>
    </row>
    <row r="75" spans="1:22" ht="18" x14ac:dyDescent="0.35">
      <c r="B75" s="64" t="s">
        <v>107</v>
      </c>
      <c r="C75" s="41">
        <v>4</v>
      </c>
      <c r="D75" s="57" t="s">
        <v>101</v>
      </c>
      <c r="E75" s="50">
        <v>11</v>
      </c>
      <c r="F75" s="45">
        <v>5</v>
      </c>
      <c r="G75" s="50">
        <v>5</v>
      </c>
      <c r="H75" s="45">
        <v>11</v>
      </c>
      <c r="I75" s="44">
        <v>11</v>
      </c>
      <c r="J75" s="45">
        <v>9</v>
      </c>
      <c r="K75" s="50">
        <v>8</v>
      </c>
      <c r="L75" s="45">
        <v>11</v>
      </c>
      <c r="M75" s="44">
        <v>11</v>
      </c>
      <c r="N75" s="45">
        <v>8</v>
      </c>
      <c r="O75" s="44">
        <f>IF(E75&gt;F75,1,0)+IF(G75&gt;H75,1,0)+IF(I75&gt;J75,1,0)+IF(K75&gt;L75,1,0)+IF(M75&gt;N75,1,0)</f>
        <v>3</v>
      </c>
      <c r="P75" s="45">
        <f>IF(E75&lt;F75,1,0)+IF(G75&lt;H75,1,0)+IF(I75&lt;J75,1,0)+IF(K75&lt;L75,1,0)+IF(M75&lt;N75,1,0)</f>
        <v>2</v>
      </c>
    </row>
    <row r="76" spans="1:22" ht="18" x14ac:dyDescent="0.35">
      <c r="B76" s="65" t="s">
        <v>113</v>
      </c>
      <c r="C76" s="42">
        <v>3</v>
      </c>
      <c r="D76" s="39" t="s">
        <v>112</v>
      </c>
      <c r="E76" s="51">
        <v>11</v>
      </c>
      <c r="F76" s="47">
        <v>5</v>
      </c>
      <c r="G76" s="51">
        <v>11</v>
      </c>
      <c r="H76" s="47">
        <v>2</v>
      </c>
      <c r="I76" s="46">
        <v>11</v>
      </c>
      <c r="J76" s="47">
        <v>8</v>
      </c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3</v>
      </c>
      <c r="P76" s="47">
        <f t="shared" ref="P76:P78" si="19">IF(E76&lt;F76,1,0)+IF(G76&lt;H76,1,0)+IF(I76&lt;J76,1,0)+IF(K76&lt;L76,1,0)+IF(M76&lt;N76,1,0)</f>
        <v>0</v>
      </c>
    </row>
    <row r="77" spans="1:22" ht="18" x14ac:dyDescent="0.35">
      <c r="B77" s="65" t="s">
        <v>109</v>
      </c>
      <c r="C77" s="42">
        <v>1</v>
      </c>
      <c r="D77" s="39" t="s">
        <v>114</v>
      </c>
      <c r="E77" s="51">
        <v>11</v>
      </c>
      <c r="F77" s="47">
        <v>3</v>
      </c>
      <c r="G77" s="51">
        <v>11</v>
      </c>
      <c r="H77" s="47">
        <v>4</v>
      </c>
      <c r="I77" s="46">
        <v>11</v>
      </c>
      <c r="J77" s="47">
        <v>4</v>
      </c>
      <c r="K77" s="51"/>
      <c r="L77" s="47"/>
      <c r="M77" s="46"/>
      <c r="N77" s="47"/>
      <c r="O77" s="46">
        <f t="shared" si="18"/>
        <v>3</v>
      </c>
      <c r="P77" s="47">
        <f t="shared" si="19"/>
        <v>0</v>
      </c>
    </row>
    <row r="78" spans="1:22" ht="18.600000000000001" thickBot="1" x14ac:dyDescent="0.4">
      <c r="B78" s="66" t="s">
        <v>133</v>
      </c>
      <c r="C78" s="43">
        <v>2</v>
      </c>
      <c r="D78" s="40" t="s">
        <v>106</v>
      </c>
      <c r="E78" s="52">
        <v>11</v>
      </c>
      <c r="F78" s="49">
        <v>3</v>
      </c>
      <c r="G78" s="52">
        <v>11</v>
      </c>
      <c r="H78" s="49">
        <v>6</v>
      </c>
      <c r="I78" s="48">
        <v>11</v>
      </c>
      <c r="J78" s="49">
        <v>7</v>
      </c>
      <c r="K78" s="52"/>
      <c r="L78" s="49"/>
      <c r="M78" s="48"/>
      <c r="N78" s="49"/>
      <c r="O78" s="48">
        <f t="shared" si="18"/>
        <v>3</v>
      </c>
      <c r="P78" s="49">
        <f t="shared" si="19"/>
        <v>0</v>
      </c>
    </row>
    <row r="80" spans="1:22" ht="15" thickBot="1" x14ac:dyDescent="0.35"/>
    <row r="81" spans="1:22" ht="15" thickBot="1" x14ac:dyDescent="0.35">
      <c r="Q81" s="100" t="s">
        <v>23</v>
      </c>
      <c r="R81" s="101"/>
      <c r="S81" s="101" t="s">
        <v>24</v>
      </c>
      <c r="T81" s="101"/>
      <c r="U81" s="101" t="s">
        <v>25</v>
      </c>
      <c r="V81" s="102"/>
    </row>
    <row r="82" spans="1:22" ht="18.600000000000001" thickBot="1" x14ac:dyDescent="0.35">
      <c r="A82" t="str">
        <f>IF(B82="","",B82&amp;"|"&amp;D82)</f>
        <v>SQUASHBEREK|CSÉ-START TEAM I.</v>
      </c>
      <c r="B82" s="53" t="s">
        <v>30</v>
      </c>
      <c r="C82" s="54" t="s">
        <v>21</v>
      </c>
      <c r="D82" s="55" t="s">
        <v>31</v>
      </c>
      <c r="E82" s="97" t="s">
        <v>16</v>
      </c>
      <c r="F82" s="98"/>
      <c r="G82" s="97" t="s">
        <v>17</v>
      </c>
      <c r="H82" s="98"/>
      <c r="I82" s="99" t="s">
        <v>18</v>
      </c>
      <c r="J82" s="99"/>
      <c r="K82" s="97" t="s">
        <v>19</v>
      </c>
      <c r="L82" s="98"/>
      <c r="M82" s="99" t="s">
        <v>20</v>
      </c>
      <c r="N82" s="98"/>
      <c r="O82" s="99" t="s">
        <v>22</v>
      </c>
      <c r="P82" s="99"/>
      <c r="Q82" s="60">
        <f>IF(O83&gt;P83,1,0)+IF(O84&gt;P84,1,0)+IF(O85&gt;P85,1,0)+IF(O86&gt;P86,1,0)</f>
        <v>3</v>
      </c>
      <c r="R82" s="61">
        <f>IF(O83&lt;P83,1,0)+IF(O84&lt;P84,1,0)+IF(O85&lt;P85,1,0)+IF(O86&lt;P86,1,0)</f>
        <v>1</v>
      </c>
      <c r="S82" s="61">
        <f>SUM(O83:O86)</f>
        <v>11</v>
      </c>
      <c r="T82" s="61">
        <f>SUM(P83:P86)</f>
        <v>3</v>
      </c>
      <c r="U82" s="61">
        <f>SUM(E83:E86,G83:G86,I83:I86,K83:K86,M83:M86)</f>
        <v>147</v>
      </c>
      <c r="V82" s="62">
        <f>SUM(F83:F86,H83:H86,J83:J86,L83:L86,N83:N86)</f>
        <v>89</v>
      </c>
    </row>
    <row r="83" spans="1:22" ht="18" x14ac:dyDescent="0.35">
      <c r="B83" s="64" t="s">
        <v>85</v>
      </c>
      <c r="C83" s="41">
        <v>4</v>
      </c>
      <c r="D83" s="57" t="s">
        <v>115</v>
      </c>
      <c r="E83" s="50">
        <v>11</v>
      </c>
      <c r="F83" s="45">
        <v>6</v>
      </c>
      <c r="G83" s="50">
        <v>11</v>
      </c>
      <c r="H83" s="45">
        <v>2</v>
      </c>
      <c r="I83" s="44">
        <v>11</v>
      </c>
      <c r="J83" s="45">
        <v>3</v>
      </c>
      <c r="K83" s="50"/>
      <c r="L83" s="45"/>
      <c r="M83" s="44"/>
      <c r="N83" s="45"/>
      <c r="O83" s="44">
        <f>IF(E83&gt;F83,1,0)+IF(G83&gt;H83,1,0)+IF(I83&gt;J83,1,0)+IF(K83&gt;L83,1,0)+IF(M83&gt;N83,1,0)</f>
        <v>3</v>
      </c>
      <c r="P83" s="45">
        <f>IF(E83&lt;F83,1,0)+IF(G83&lt;H83,1,0)+IF(I83&lt;J83,1,0)+IF(K83&lt;L83,1,0)+IF(M83&lt;N83,1,0)</f>
        <v>0</v>
      </c>
    </row>
    <row r="84" spans="1:22" ht="18" x14ac:dyDescent="0.35">
      <c r="B84" s="65" t="s">
        <v>90</v>
      </c>
      <c r="C84" s="42">
        <v>3</v>
      </c>
      <c r="D84" s="39" t="s">
        <v>80</v>
      </c>
      <c r="E84" s="51">
        <v>11</v>
      </c>
      <c r="F84" s="47">
        <v>3</v>
      </c>
      <c r="G84" s="51">
        <v>11</v>
      </c>
      <c r="H84" s="47">
        <v>3</v>
      </c>
      <c r="I84" s="46">
        <v>11</v>
      </c>
      <c r="J84" s="47">
        <v>4</v>
      </c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3</v>
      </c>
      <c r="P84" s="47">
        <f t="shared" ref="P84:P86" si="21">IF(E84&lt;F84,1,0)+IF(G84&lt;H84,1,0)+IF(I84&lt;J84,1,0)+IF(K84&lt;L84,1,0)+IF(M84&lt;N84,1,0)</f>
        <v>0</v>
      </c>
    </row>
    <row r="85" spans="1:22" ht="18" x14ac:dyDescent="0.35">
      <c r="B85" s="65" t="s">
        <v>104</v>
      </c>
      <c r="C85" s="42">
        <v>1</v>
      </c>
      <c r="D85" s="39" t="s">
        <v>82</v>
      </c>
      <c r="E85" s="51">
        <v>11</v>
      </c>
      <c r="F85" s="47">
        <v>4</v>
      </c>
      <c r="G85" s="51">
        <v>11</v>
      </c>
      <c r="H85" s="47">
        <v>8</v>
      </c>
      <c r="I85" s="46">
        <v>11</v>
      </c>
      <c r="J85" s="47">
        <v>4</v>
      </c>
      <c r="K85" s="51"/>
      <c r="L85" s="47"/>
      <c r="M85" s="46"/>
      <c r="N85" s="47"/>
      <c r="O85" s="46">
        <f t="shared" si="20"/>
        <v>3</v>
      </c>
      <c r="P85" s="47">
        <f t="shared" si="21"/>
        <v>0</v>
      </c>
    </row>
    <row r="86" spans="1:22" ht="18.600000000000001" thickBot="1" x14ac:dyDescent="0.4">
      <c r="B86" s="66" t="s">
        <v>88</v>
      </c>
      <c r="C86" s="43">
        <v>2</v>
      </c>
      <c r="D86" s="40" t="s">
        <v>84</v>
      </c>
      <c r="E86" s="52">
        <v>7</v>
      </c>
      <c r="F86" s="49">
        <v>11</v>
      </c>
      <c r="G86" s="52">
        <v>11</v>
      </c>
      <c r="H86" s="49">
        <v>9</v>
      </c>
      <c r="I86" s="48">
        <v>11</v>
      </c>
      <c r="J86" s="49">
        <v>13</v>
      </c>
      <c r="K86" s="52">
        <v>11</v>
      </c>
      <c r="L86" s="49">
        <v>8</v>
      </c>
      <c r="M86" s="48">
        <v>8</v>
      </c>
      <c r="N86" s="49">
        <v>11</v>
      </c>
      <c r="O86" s="48">
        <f t="shared" si="20"/>
        <v>2</v>
      </c>
      <c r="P86" s="49">
        <f t="shared" si="21"/>
        <v>3</v>
      </c>
    </row>
    <row r="88" spans="1:22" ht="15" thickBot="1" x14ac:dyDescent="0.35"/>
    <row r="89" spans="1:22" ht="15" thickBot="1" x14ac:dyDescent="0.35">
      <c r="Q89" s="100" t="s">
        <v>23</v>
      </c>
      <c r="R89" s="101"/>
      <c r="S89" s="101" t="s">
        <v>24</v>
      </c>
      <c r="T89" s="101"/>
      <c r="U89" s="101" t="s">
        <v>25</v>
      </c>
      <c r="V89" s="102"/>
    </row>
    <row r="90" spans="1:22" ht="18.600000000000001" thickBot="1" x14ac:dyDescent="0.35">
      <c r="A90" t="str">
        <f>IF(B90="","",B90&amp;"|"&amp;D90)</f>
        <v>CSÉ-START TEAM I.|BUDAÖRSI LABDA EGYLET I.</v>
      </c>
      <c r="B90" s="53" t="s">
        <v>31</v>
      </c>
      <c r="C90" s="54" t="s">
        <v>21</v>
      </c>
      <c r="D90" s="55" t="s">
        <v>29</v>
      </c>
      <c r="E90" s="97" t="s">
        <v>16</v>
      </c>
      <c r="F90" s="98"/>
      <c r="G90" s="97" t="s">
        <v>17</v>
      </c>
      <c r="H90" s="98"/>
      <c r="I90" s="99" t="s">
        <v>18</v>
      </c>
      <c r="J90" s="99"/>
      <c r="K90" s="97" t="s">
        <v>19</v>
      </c>
      <c r="L90" s="98"/>
      <c r="M90" s="99" t="s">
        <v>20</v>
      </c>
      <c r="N90" s="98"/>
      <c r="O90" s="99" t="s">
        <v>22</v>
      </c>
      <c r="P90" s="99"/>
      <c r="Q90" s="60">
        <f>IF(O91&gt;P91,1,0)+IF(O92&gt;P92,1,0)+IF(O93&gt;P93,1,0)+IF(O94&gt;P94,1,0)</f>
        <v>0</v>
      </c>
      <c r="R90" s="61">
        <f>IF(O91&lt;P91,1,0)+IF(O92&lt;P92,1,0)+IF(O93&lt;P93,1,0)+IF(O94&lt;P94,1,0)</f>
        <v>4</v>
      </c>
      <c r="S90" s="61">
        <f>SUM(O91:O94)</f>
        <v>1</v>
      </c>
      <c r="T90" s="61">
        <f>SUM(P91:P94)</f>
        <v>11</v>
      </c>
      <c r="U90" s="61">
        <f>SUM(E91:E94,G91:G94,I91:I94,K91:K94,M91:M94)</f>
        <v>69</v>
      </c>
      <c r="V90" s="62">
        <f>SUM(F91:F94,H91:H94,J91:J94,L91:L94,N91:N94)</f>
        <v>125</v>
      </c>
    </row>
    <row r="91" spans="1:22" ht="18" x14ac:dyDescent="0.35">
      <c r="B91" s="64" t="s">
        <v>78</v>
      </c>
      <c r="C91" s="41">
        <v>4</v>
      </c>
      <c r="D91" s="57" t="s">
        <v>107</v>
      </c>
      <c r="E91" s="50">
        <v>3</v>
      </c>
      <c r="F91" s="45">
        <v>11</v>
      </c>
      <c r="G91" s="50">
        <v>3</v>
      </c>
      <c r="H91" s="45">
        <v>11</v>
      </c>
      <c r="I91" s="44">
        <v>9</v>
      </c>
      <c r="J91" s="45">
        <v>11</v>
      </c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3</v>
      </c>
    </row>
    <row r="92" spans="1:22" ht="18" x14ac:dyDescent="0.35">
      <c r="B92" s="65" t="s">
        <v>80</v>
      </c>
      <c r="C92" s="42">
        <v>3</v>
      </c>
      <c r="D92" s="39" t="s">
        <v>108</v>
      </c>
      <c r="E92" s="51">
        <v>9</v>
      </c>
      <c r="F92" s="47">
        <v>11</v>
      </c>
      <c r="G92" s="51">
        <v>11</v>
      </c>
      <c r="H92" s="47">
        <v>4</v>
      </c>
      <c r="I92" s="46">
        <v>7</v>
      </c>
      <c r="J92" s="47">
        <v>11</v>
      </c>
      <c r="K92" s="51"/>
      <c r="L92" s="47"/>
      <c r="M92" s="46"/>
      <c r="N92" s="47"/>
      <c r="O92" s="46">
        <f t="shared" ref="O92:O94" si="22">IF(E92&gt;F92,1,0)+IF(G92&gt;H92,1,0)+IF(I92&gt;J92,1,0)+IF(K92&gt;L92,1,0)+IF(M92&gt;N92,1,0)</f>
        <v>1</v>
      </c>
      <c r="P92" s="47">
        <f t="shared" ref="P92:P94" si="23">IF(E92&lt;F92,1,0)+IF(G92&lt;H92,1,0)+IF(I92&lt;J92,1,0)+IF(K92&lt;L92,1,0)+IF(M92&lt;N92,1,0)</f>
        <v>2</v>
      </c>
    </row>
    <row r="93" spans="1:22" ht="18" x14ac:dyDescent="0.35">
      <c r="B93" s="65" t="s">
        <v>82</v>
      </c>
      <c r="C93" s="42">
        <v>1</v>
      </c>
      <c r="D93" s="39" t="s">
        <v>116</v>
      </c>
      <c r="E93" s="51">
        <v>8</v>
      </c>
      <c r="F93" s="47">
        <v>11</v>
      </c>
      <c r="G93" s="51">
        <v>5</v>
      </c>
      <c r="H93" s="47">
        <v>11</v>
      </c>
      <c r="I93" s="46">
        <v>1</v>
      </c>
      <c r="J93" s="47">
        <v>11</v>
      </c>
      <c r="K93" s="51"/>
      <c r="L93" s="47"/>
      <c r="M93" s="46"/>
      <c r="N93" s="47"/>
      <c r="O93" s="46">
        <f t="shared" si="22"/>
        <v>0</v>
      </c>
      <c r="P93" s="47">
        <f t="shared" si="23"/>
        <v>3</v>
      </c>
    </row>
    <row r="94" spans="1:22" ht="18.600000000000001" thickBot="1" x14ac:dyDescent="0.4">
      <c r="B94" s="66" t="s">
        <v>84</v>
      </c>
      <c r="C94" s="43">
        <v>2</v>
      </c>
      <c r="D94" s="40" t="s">
        <v>134</v>
      </c>
      <c r="E94" s="52">
        <v>4</v>
      </c>
      <c r="F94" s="49">
        <v>11</v>
      </c>
      <c r="G94" s="52">
        <v>5</v>
      </c>
      <c r="H94" s="49">
        <v>11</v>
      </c>
      <c r="I94" s="48">
        <v>4</v>
      </c>
      <c r="J94" s="49">
        <v>11</v>
      </c>
      <c r="K94" s="52"/>
      <c r="L94" s="49"/>
      <c r="M94" s="48"/>
      <c r="N94" s="49"/>
      <c r="O94" s="48">
        <f t="shared" si="22"/>
        <v>0</v>
      </c>
      <c r="P94" s="49">
        <f t="shared" si="23"/>
        <v>3</v>
      </c>
    </row>
  </sheetData>
  <mergeCells count="108"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D2B156-65CE-4D4D-9B50-4C1C990F8081}">
          <x14:formula1>
            <xm:f>'Csapatok'!$A$2:$A$12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C33D-A3A0-4924-8D9C-789CDB871711}">
  <sheetPr codeName="Munka5"/>
  <dimension ref="A1:V78"/>
  <sheetViews>
    <sheetView topLeftCell="B1" zoomScale="70" zoomScaleNormal="70" workbookViewId="0">
      <selection activeCell="D41" sqref="D41"/>
    </sheetView>
  </sheetViews>
  <sheetFormatPr defaultRowHeight="14.4" x14ac:dyDescent="0.3"/>
  <cols>
    <col min="1" max="1" width="16.88671875" hidden="1" customWidth="1"/>
    <col min="2" max="2" width="46.109375" customWidth="1"/>
    <col min="3" max="3" width="9.109375" customWidth="1"/>
    <col min="4" max="4" width="46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100" t="s">
        <v>23</v>
      </c>
      <c r="R1" s="101"/>
      <c r="S1" s="101" t="s">
        <v>24</v>
      </c>
      <c r="T1" s="101"/>
      <c r="U1" s="101" t="s">
        <v>25</v>
      </c>
      <c r="V1" s="102"/>
    </row>
    <row r="2" spans="1:22" ht="18.600000000000001" thickBot="1" x14ac:dyDescent="0.35">
      <c r="A2" t="str">
        <f>IF(B2="","",B2&amp;"|"&amp;D2)</f>
        <v>MAFC EVOPRO|ANICO KÉSZHÁZAK EGRI SQUASH SE</v>
      </c>
      <c r="B2" s="53" t="s">
        <v>33</v>
      </c>
      <c r="C2" s="54" t="s">
        <v>21</v>
      </c>
      <c r="D2" s="55" t="s">
        <v>32</v>
      </c>
      <c r="E2" s="97" t="s">
        <v>16</v>
      </c>
      <c r="F2" s="98"/>
      <c r="G2" s="97" t="s">
        <v>17</v>
      </c>
      <c r="H2" s="98"/>
      <c r="I2" s="99" t="s">
        <v>18</v>
      </c>
      <c r="J2" s="99"/>
      <c r="K2" s="97" t="s">
        <v>19</v>
      </c>
      <c r="L2" s="98"/>
      <c r="M2" s="99" t="s">
        <v>20</v>
      </c>
      <c r="N2" s="98"/>
      <c r="O2" s="99" t="s">
        <v>22</v>
      </c>
      <c r="P2" s="99"/>
      <c r="Q2" s="60">
        <f>IF(O3&gt;P3,1,0)+IF(O4&gt;P4,1,0)+IF(O5&gt;P5,1,0)+IF(O6&gt;P6,1,0)</f>
        <v>3</v>
      </c>
      <c r="R2" s="61">
        <f>IF(O3&lt;P3,1,0)+IF(O4&lt;P4,1,0)+IF(O5&lt;P5,1,0)+IF(O6&lt;P6,1,0)</f>
        <v>1</v>
      </c>
      <c r="S2" s="61">
        <f>SUM(O3:O6)</f>
        <v>9</v>
      </c>
      <c r="T2" s="61">
        <f>SUM(P3:P6)</f>
        <v>3</v>
      </c>
      <c r="U2" s="61">
        <f>SUM(E3:E6,G3:G6,I3:I6,K3:K6,M3:M6)</f>
        <v>112</v>
      </c>
      <c r="V2" s="62">
        <f>SUM(F3:F6,H3:H6,J3:J6,L3:L6,N3:N6)</f>
        <v>67</v>
      </c>
    </row>
    <row r="3" spans="1:22" ht="18" x14ac:dyDescent="0.35">
      <c r="B3" s="56" t="s">
        <v>92</v>
      </c>
      <c r="C3" s="41">
        <v>4</v>
      </c>
      <c r="D3" s="57"/>
      <c r="E3" s="50">
        <v>11</v>
      </c>
      <c r="F3" s="45">
        <v>0</v>
      </c>
      <c r="G3" s="50">
        <v>11</v>
      </c>
      <c r="H3" s="45">
        <v>0</v>
      </c>
      <c r="I3" s="44">
        <v>11</v>
      </c>
      <c r="J3" s="45">
        <v>0</v>
      </c>
      <c r="K3" s="50"/>
      <c r="L3" s="45"/>
      <c r="M3" s="44"/>
      <c r="N3" s="45"/>
      <c r="O3" s="44">
        <f>IF(E3&gt;F3,1,0)+IF(G3&gt;H3,1,0)+IF(I3&gt;J3,1,0)+IF(K3&gt;L3,1,0)+IF(M3&gt;N3,1,0)</f>
        <v>3</v>
      </c>
      <c r="P3" s="45">
        <f>IF(E3&lt;F3,1,0)+IF(G3&lt;H3,1,0)+IF(I3&lt;J3,1,0)+IF(K3&lt;L3,1,0)+IF(M3&lt;N3,1,0)</f>
        <v>0</v>
      </c>
    </row>
    <row r="4" spans="1:22" ht="18" x14ac:dyDescent="0.35">
      <c r="B4" s="58" t="s">
        <v>95</v>
      </c>
      <c r="C4" s="42">
        <v>3</v>
      </c>
      <c r="D4" s="39" t="s">
        <v>86</v>
      </c>
      <c r="E4" s="51">
        <v>11</v>
      </c>
      <c r="F4" s="47">
        <v>8</v>
      </c>
      <c r="G4" s="51">
        <v>11</v>
      </c>
      <c r="H4" s="47">
        <v>4</v>
      </c>
      <c r="I4" s="46">
        <v>11</v>
      </c>
      <c r="J4" s="47">
        <v>7</v>
      </c>
      <c r="K4" s="51"/>
      <c r="L4" s="47"/>
      <c r="M4" s="46"/>
      <c r="N4" s="47"/>
      <c r="O4" s="46">
        <f t="shared" ref="O4:O6" si="0">IF(E4&gt;F4,1,0)+IF(G4&gt;H4,1,0)+IF(I4&gt;J4,1,0)+IF(K4&gt;L4,1,0)+IF(M4&gt;N4,1,0)</f>
        <v>3</v>
      </c>
      <c r="P4" s="47">
        <f t="shared" ref="P4:P6" si="1">IF(E4&lt;F4,1,0)+IF(G4&lt;H4,1,0)+IF(I4&lt;J4,1,0)+IF(K4&lt;L4,1,0)+IF(M4&lt;N4,1,0)</f>
        <v>0</v>
      </c>
    </row>
    <row r="5" spans="1:22" ht="18" x14ac:dyDescent="0.35">
      <c r="B5" s="58" t="s">
        <v>93</v>
      </c>
      <c r="C5" s="42">
        <v>1</v>
      </c>
      <c r="D5" s="39" t="s">
        <v>87</v>
      </c>
      <c r="E5" s="51">
        <v>2</v>
      </c>
      <c r="F5" s="47">
        <v>11</v>
      </c>
      <c r="G5" s="51">
        <v>4</v>
      </c>
      <c r="H5" s="47">
        <v>11</v>
      </c>
      <c r="I5" s="46">
        <v>7</v>
      </c>
      <c r="J5" s="47">
        <v>11</v>
      </c>
      <c r="K5" s="51"/>
      <c r="L5" s="47"/>
      <c r="M5" s="46"/>
      <c r="N5" s="47"/>
      <c r="O5" s="46">
        <f t="shared" si="0"/>
        <v>0</v>
      </c>
      <c r="P5" s="47">
        <f t="shared" si="1"/>
        <v>3</v>
      </c>
    </row>
    <row r="6" spans="1:22" ht="15.75" customHeight="1" thickBot="1" x14ac:dyDescent="0.4">
      <c r="B6" s="59" t="s">
        <v>111</v>
      </c>
      <c r="C6" s="43">
        <v>2</v>
      </c>
      <c r="D6" s="40" t="s">
        <v>135</v>
      </c>
      <c r="E6" s="52">
        <v>11</v>
      </c>
      <c r="F6" s="49">
        <v>4</v>
      </c>
      <c r="G6" s="52">
        <v>11</v>
      </c>
      <c r="H6" s="49">
        <v>9</v>
      </c>
      <c r="I6" s="48">
        <v>11</v>
      </c>
      <c r="J6" s="49">
        <v>2</v>
      </c>
      <c r="K6" s="52"/>
      <c r="L6" s="49"/>
      <c r="M6" s="48"/>
      <c r="N6" s="49"/>
      <c r="O6" s="48">
        <f t="shared" si="0"/>
        <v>3</v>
      </c>
      <c r="P6" s="49">
        <f t="shared" si="1"/>
        <v>0</v>
      </c>
    </row>
    <row r="8" spans="1:22" ht="15" thickBot="1" x14ac:dyDescent="0.35"/>
    <row r="9" spans="1:22" ht="15" thickBot="1" x14ac:dyDescent="0.35">
      <c r="Q9" s="100" t="s">
        <v>23</v>
      </c>
      <c r="R9" s="101"/>
      <c r="S9" s="101" t="s">
        <v>24</v>
      </c>
      <c r="T9" s="101"/>
      <c r="U9" s="101" t="s">
        <v>25</v>
      </c>
      <c r="V9" s="102"/>
    </row>
    <row r="10" spans="1:22" ht="18.600000000000001" thickBot="1" x14ac:dyDescent="0.35">
      <c r="A10" t="str">
        <f>IF(B10="","",B10&amp;"|"&amp;D10)</f>
        <v>SQUASHBEREK|BUDAÖRSI LABDA EGYLET I.</v>
      </c>
      <c r="B10" s="53" t="s">
        <v>30</v>
      </c>
      <c r="C10" s="54" t="s">
        <v>21</v>
      </c>
      <c r="D10" s="55" t="s">
        <v>29</v>
      </c>
      <c r="E10" s="97" t="s">
        <v>16</v>
      </c>
      <c r="F10" s="98"/>
      <c r="G10" s="97" t="s">
        <v>17</v>
      </c>
      <c r="H10" s="98"/>
      <c r="I10" s="99" t="s">
        <v>18</v>
      </c>
      <c r="J10" s="99"/>
      <c r="K10" s="97" t="s">
        <v>19</v>
      </c>
      <c r="L10" s="98"/>
      <c r="M10" s="99" t="s">
        <v>20</v>
      </c>
      <c r="N10" s="98"/>
      <c r="O10" s="99" t="s">
        <v>22</v>
      </c>
      <c r="P10" s="99"/>
      <c r="Q10" s="60">
        <f>IF(O11&gt;P11,1,0)+IF(O12&gt;P12,1,0)+IF(O13&gt;P13,1,0)+IF(O14&gt;P14,1,0)</f>
        <v>4</v>
      </c>
      <c r="R10" s="61">
        <f>IF(O11&lt;P11,1,0)+IF(O12&lt;P12,1,0)+IF(O13&lt;P13,1,0)+IF(O14&lt;P14,1,0)</f>
        <v>0</v>
      </c>
      <c r="S10" s="61">
        <f>SUM(O11:O14)</f>
        <v>12</v>
      </c>
      <c r="T10" s="61">
        <f>SUM(P11:P14)</f>
        <v>0</v>
      </c>
      <c r="U10" s="61">
        <f>SUM(E11:E14,G11:G14,I11:I14,K11:K14,M11:M14)</f>
        <v>132</v>
      </c>
      <c r="V10" s="62">
        <f>SUM(F11:F14,H11:H14,J11:J14,L11:L14,N11:N14)</f>
        <v>62</v>
      </c>
    </row>
    <row r="11" spans="1:22" ht="18" x14ac:dyDescent="0.35">
      <c r="B11" s="56" t="s">
        <v>85</v>
      </c>
      <c r="C11" s="41">
        <v>4</v>
      </c>
      <c r="D11" s="57" t="s">
        <v>107</v>
      </c>
      <c r="E11" s="50">
        <v>11</v>
      </c>
      <c r="F11" s="45">
        <v>0</v>
      </c>
      <c r="G11" s="50">
        <v>11</v>
      </c>
      <c r="H11" s="45">
        <v>3</v>
      </c>
      <c r="I11" s="44">
        <v>11</v>
      </c>
      <c r="J11" s="45">
        <v>4</v>
      </c>
      <c r="K11" s="50"/>
      <c r="L11" s="45"/>
      <c r="M11" s="44"/>
      <c r="N11" s="45"/>
      <c r="O11" s="44">
        <f>IF(E11&gt;F11,1,0)+IF(G11&gt;H11,1,0)+IF(I11&gt;J11,1,0)+IF(K11&gt;L11,1,0)+IF(M11&gt;N11,1,0)</f>
        <v>3</v>
      </c>
      <c r="P11" s="45">
        <f>IF(E11&lt;F11,1,0)+IF(G11&lt;H11,1,0)+IF(I11&lt;J11,1,0)+IF(K11&lt;L11,1,0)+IF(M11&lt;N11,1,0)</f>
        <v>0</v>
      </c>
    </row>
    <row r="12" spans="1:22" ht="18" x14ac:dyDescent="0.35">
      <c r="B12" s="58" t="s">
        <v>136</v>
      </c>
      <c r="C12" s="42">
        <v>3</v>
      </c>
      <c r="D12" s="39" t="s">
        <v>108</v>
      </c>
      <c r="E12" s="51">
        <v>11</v>
      </c>
      <c r="F12" s="47">
        <v>7</v>
      </c>
      <c r="G12" s="51">
        <v>11</v>
      </c>
      <c r="H12" s="47">
        <v>6</v>
      </c>
      <c r="I12" s="46">
        <v>11</v>
      </c>
      <c r="J12" s="47">
        <v>4</v>
      </c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3</v>
      </c>
      <c r="P12" s="47">
        <f t="shared" ref="P12:P14" si="3">IF(E12&lt;F12,1,0)+IF(G12&lt;H12,1,0)+IF(I12&lt;J12,1,0)+IF(K12&lt;L12,1,0)+IF(M12&lt;N12,1,0)</f>
        <v>0</v>
      </c>
    </row>
    <row r="13" spans="1:22" ht="18" x14ac:dyDescent="0.35">
      <c r="B13" s="58" t="s">
        <v>104</v>
      </c>
      <c r="C13" s="42">
        <v>1</v>
      </c>
      <c r="D13" s="39" t="s">
        <v>143</v>
      </c>
      <c r="E13" s="51">
        <v>11</v>
      </c>
      <c r="F13" s="47">
        <v>6</v>
      </c>
      <c r="G13" s="51">
        <v>11</v>
      </c>
      <c r="H13" s="47">
        <v>7</v>
      </c>
      <c r="I13" s="46">
        <v>11</v>
      </c>
      <c r="J13" s="47">
        <v>9</v>
      </c>
      <c r="K13" s="51"/>
      <c r="L13" s="47"/>
      <c r="M13" s="46"/>
      <c r="N13" s="47"/>
      <c r="O13" s="46">
        <f t="shared" si="2"/>
        <v>3</v>
      </c>
      <c r="P13" s="47">
        <f t="shared" si="3"/>
        <v>0</v>
      </c>
    </row>
    <row r="14" spans="1:22" ht="18.600000000000001" thickBot="1" x14ac:dyDescent="0.4">
      <c r="B14" s="59" t="s">
        <v>90</v>
      </c>
      <c r="C14" s="43">
        <v>2</v>
      </c>
      <c r="D14" s="40" t="s">
        <v>144</v>
      </c>
      <c r="E14" s="52">
        <v>11</v>
      </c>
      <c r="F14" s="49">
        <v>6</v>
      </c>
      <c r="G14" s="52">
        <v>11</v>
      </c>
      <c r="H14" s="49">
        <v>3</v>
      </c>
      <c r="I14" s="48">
        <v>11</v>
      </c>
      <c r="J14" s="49">
        <v>7</v>
      </c>
      <c r="K14" s="52"/>
      <c r="L14" s="49"/>
      <c r="M14" s="48"/>
      <c r="N14" s="49"/>
      <c r="O14" s="48">
        <f t="shared" si="2"/>
        <v>3</v>
      </c>
      <c r="P14" s="49">
        <f t="shared" si="3"/>
        <v>0</v>
      </c>
    </row>
    <row r="16" spans="1:22" ht="15" thickBot="1" x14ac:dyDescent="0.35"/>
    <row r="17" spans="1:22" ht="15" thickBot="1" x14ac:dyDescent="0.35">
      <c r="Q17" s="100" t="s">
        <v>23</v>
      </c>
      <c r="R17" s="101"/>
      <c r="S17" s="101" t="s">
        <v>24</v>
      </c>
      <c r="T17" s="101"/>
      <c r="U17" s="101" t="s">
        <v>25</v>
      </c>
      <c r="V17" s="102"/>
    </row>
    <row r="18" spans="1:22" ht="18.600000000000001" thickBot="1" x14ac:dyDescent="0.35">
      <c r="A18" t="str">
        <f>IF(B18="","",B18&amp;"|"&amp;D18)</f>
        <v>CITY SQUASH CLUB SE|BODROGI BAU-SZEGED SQUASH SE I.</v>
      </c>
      <c r="B18" s="53" t="s">
        <v>28</v>
      </c>
      <c r="C18" s="54" t="s">
        <v>21</v>
      </c>
      <c r="D18" s="55" t="s">
        <v>34</v>
      </c>
      <c r="E18" s="97" t="s">
        <v>16</v>
      </c>
      <c r="F18" s="98"/>
      <c r="G18" s="97" t="s">
        <v>17</v>
      </c>
      <c r="H18" s="98"/>
      <c r="I18" s="99" t="s">
        <v>18</v>
      </c>
      <c r="J18" s="99"/>
      <c r="K18" s="97" t="s">
        <v>19</v>
      </c>
      <c r="L18" s="98"/>
      <c r="M18" s="99" t="s">
        <v>20</v>
      </c>
      <c r="N18" s="98"/>
      <c r="O18" s="99" t="s">
        <v>22</v>
      </c>
      <c r="P18" s="99"/>
      <c r="Q18" s="60">
        <f>IF(O19&gt;P19,1,0)+IF(O20&gt;P20,1,0)+IF(O21&gt;P21,1,0)+IF(O22&gt;P22,1,0)</f>
        <v>4</v>
      </c>
      <c r="R18" s="61">
        <f>IF(O19&lt;P19,1,0)+IF(O20&lt;P20,1,0)+IF(O21&lt;P21,1,0)+IF(O22&lt;P22,1,0)</f>
        <v>0</v>
      </c>
      <c r="S18" s="61">
        <f>SUM(O19:O22)</f>
        <v>12</v>
      </c>
      <c r="T18" s="61">
        <f>SUM(P19:P22)</f>
        <v>2</v>
      </c>
      <c r="U18" s="61">
        <f>SUM(E19:E22,G19:G22,I19:I22,K19:K22,M19:M22)</f>
        <v>141</v>
      </c>
      <c r="V18" s="62">
        <f>SUM(F19:F22,H19:H22,J19:J22,L19:L22,N19:N22)</f>
        <v>93</v>
      </c>
    </row>
    <row r="19" spans="1:22" ht="18" x14ac:dyDescent="0.35">
      <c r="B19" s="56" t="s">
        <v>96</v>
      </c>
      <c r="C19" s="41">
        <v>4</v>
      </c>
      <c r="D19" s="57" t="s">
        <v>77</v>
      </c>
      <c r="E19" s="50">
        <v>11</v>
      </c>
      <c r="F19" s="45">
        <v>2</v>
      </c>
      <c r="G19" s="50">
        <v>11</v>
      </c>
      <c r="H19" s="45">
        <v>6</v>
      </c>
      <c r="I19" s="44">
        <v>11</v>
      </c>
      <c r="J19" s="45">
        <v>7</v>
      </c>
      <c r="K19" s="50"/>
      <c r="L19" s="45"/>
      <c r="M19" s="44"/>
      <c r="N19" s="45"/>
      <c r="O19" s="44">
        <f>IF(E19&gt;F19,1,0)+IF(G19&gt;H19,1,0)+IF(I19&gt;J19,1,0)+IF(K19&gt;L19,1,0)+IF(M19&gt;N19,1,0)</f>
        <v>3</v>
      </c>
      <c r="P19" s="45">
        <f>IF(E19&lt;F19,1,0)+IF(G19&lt;H19,1,0)+IF(I19&lt;J19,1,0)+IF(K19&lt;L19,1,0)+IF(M19&lt;N19,1,0)</f>
        <v>0</v>
      </c>
    </row>
    <row r="20" spans="1:22" ht="18" x14ac:dyDescent="0.35">
      <c r="B20" s="58" t="s">
        <v>97</v>
      </c>
      <c r="C20" s="42">
        <v>3</v>
      </c>
      <c r="D20" s="39" t="s">
        <v>79</v>
      </c>
      <c r="E20" s="51">
        <v>11</v>
      </c>
      <c r="F20" s="47">
        <v>6</v>
      </c>
      <c r="G20" s="51">
        <v>11</v>
      </c>
      <c r="H20" s="47">
        <v>5</v>
      </c>
      <c r="I20" s="46">
        <v>11</v>
      </c>
      <c r="J20" s="47">
        <v>9</v>
      </c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3</v>
      </c>
      <c r="P20" s="47">
        <f t="shared" ref="P20:P22" si="5">IF(E20&lt;F20,1,0)+IF(G20&lt;H20,1,0)+IF(I20&lt;J20,1,0)+IF(K20&lt;L20,1,0)+IF(M20&lt;N20,1,0)</f>
        <v>0</v>
      </c>
    </row>
    <row r="21" spans="1:22" ht="18" x14ac:dyDescent="0.35">
      <c r="B21" s="58" t="s">
        <v>98</v>
      </c>
      <c r="C21" s="42">
        <v>1</v>
      </c>
      <c r="D21" s="39" t="s">
        <v>137</v>
      </c>
      <c r="E21" s="51">
        <v>11</v>
      </c>
      <c r="F21" s="47">
        <v>7</v>
      </c>
      <c r="G21" s="51">
        <v>11</v>
      </c>
      <c r="H21" s="47">
        <v>7</v>
      </c>
      <c r="I21" s="46">
        <v>4</v>
      </c>
      <c r="J21" s="47">
        <v>11</v>
      </c>
      <c r="K21" s="51">
        <v>5</v>
      </c>
      <c r="L21" s="47">
        <v>11</v>
      </c>
      <c r="M21" s="46">
        <v>11</v>
      </c>
      <c r="N21" s="47">
        <v>4</v>
      </c>
      <c r="O21" s="46">
        <f t="shared" si="4"/>
        <v>3</v>
      </c>
      <c r="P21" s="47">
        <f t="shared" si="5"/>
        <v>2</v>
      </c>
    </row>
    <row r="22" spans="1:22" ht="18.600000000000001" thickBot="1" x14ac:dyDescent="0.4">
      <c r="B22" s="59" t="s">
        <v>99</v>
      </c>
      <c r="C22" s="43">
        <v>2</v>
      </c>
      <c r="D22" s="40" t="s">
        <v>138</v>
      </c>
      <c r="E22" s="52">
        <v>11</v>
      </c>
      <c r="F22" s="49">
        <v>8</v>
      </c>
      <c r="G22" s="52">
        <v>11</v>
      </c>
      <c r="H22" s="49">
        <v>5</v>
      </c>
      <c r="I22" s="48">
        <v>11</v>
      </c>
      <c r="J22" s="49">
        <v>5</v>
      </c>
      <c r="K22" s="52"/>
      <c r="L22" s="49"/>
      <c r="M22" s="48"/>
      <c r="N22" s="49"/>
      <c r="O22" s="48">
        <f t="shared" si="4"/>
        <v>3</v>
      </c>
      <c r="P22" s="49">
        <f t="shared" si="5"/>
        <v>0</v>
      </c>
    </row>
    <row r="24" spans="1:22" ht="15" thickBot="1" x14ac:dyDescent="0.35"/>
    <row r="25" spans="1:22" ht="15" thickBot="1" x14ac:dyDescent="0.35">
      <c r="Q25" s="100" t="s">
        <v>23</v>
      </c>
      <c r="R25" s="101"/>
      <c r="S25" s="101" t="s">
        <v>24</v>
      </c>
      <c r="T25" s="101"/>
      <c r="U25" s="101" t="s">
        <v>25</v>
      </c>
      <c r="V25" s="102"/>
    </row>
    <row r="26" spans="1:22" ht="18.600000000000001" thickBot="1" x14ac:dyDescent="0.35">
      <c r="A26" t="str">
        <f>IF(B26="","",B26&amp;"|"&amp;D26)</f>
        <v>SQUASHBEREK|MAFC EVOPRO</v>
      </c>
      <c r="B26" s="53" t="s">
        <v>30</v>
      </c>
      <c r="C26" s="54" t="s">
        <v>21</v>
      </c>
      <c r="D26" s="55" t="s">
        <v>33</v>
      </c>
      <c r="E26" s="97" t="s">
        <v>16</v>
      </c>
      <c r="F26" s="98"/>
      <c r="G26" s="97" t="s">
        <v>17</v>
      </c>
      <c r="H26" s="98"/>
      <c r="I26" s="99" t="s">
        <v>18</v>
      </c>
      <c r="J26" s="99"/>
      <c r="K26" s="97" t="s">
        <v>19</v>
      </c>
      <c r="L26" s="98"/>
      <c r="M26" s="99" t="s">
        <v>20</v>
      </c>
      <c r="N26" s="98"/>
      <c r="O26" s="99" t="s">
        <v>22</v>
      </c>
      <c r="P26" s="99"/>
      <c r="Q26" s="60">
        <f>IF(O27&gt;P27,1,0)+IF(O28&gt;P28,1,0)+IF(O29&gt;P29,1,0)+IF(O30&gt;P30,1,0)</f>
        <v>4</v>
      </c>
      <c r="R26" s="61">
        <f>IF(O27&lt;P27,1,0)+IF(O28&lt;P28,1,0)+IF(O29&lt;P29,1,0)+IF(O30&lt;P30,1,0)</f>
        <v>0</v>
      </c>
      <c r="S26" s="61">
        <f>SUM(O27:O30)</f>
        <v>12</v>
      </c>
      <c r="T26" s="61">
        <f>SUM(P27:P30)</f>
        <v>2</v>
      </c>
      <c r="U26" s="61">
        <f>SUM(E27:E30,G27:G30,I27:I30,K27:K30,M27:M30)</f>
        <v>146</v>
      </c>
      <c r="V26" s="62">
        <f>SUM(F27:F30,H27:H30,J27:J30,L27:L30,N27:N30)</f>
        <v>92</v>
      </c>
    </row>
    <row r="27" spans="1:22" ht="18" x14ac:dyDescent="0.35">
      <c r="B27" s="56" t="s">
        <v>100</v>
      </c>
      <c r="C27" s="41">
        <v>4</v>
      </c>
      <c r="D27" s="57" t="s">
        <v>92</v>
      </c>
      <c r="E27" s="50">
        <v>7</v>
      </c>
      <c r="F27" s="45">
        <v>11</v>
      </c>
      <c r="G27" s="50">
        <v>11</v>
      </c>
      <c r="H27" s="45">
        <v>8</v>
      </c>
      <c r="I27" s="44">
        <v>11</v>
      </c>
      <c r="J27" s="45">
        <v>4</v>
      </c>
      <c r="K27" s="50">
        <v>11</v>
      </c>
      <c r="L27" s="45">
        <v>9</v>
      </c>
      <c r="M27" s="44"/>
      <c r="N27" s="45"/>
      <c r="O27" s="44">
        <f>IF(E27&gt;F27,1,0)+IF(G27&gt;H27,1,0)+IF(I27&gt;J27,1,0)+IF(K27&gt;L27,1,0)+IF(M27&gt;N27,1,0)</f>
        <v>3</v>
      </c>
      <c r="P27" s="45">
        <f>IF(E27&lt;F27,1,0)+IF(G27&lt;H27,1,0)+IF(I27&lt;J27,1,0)+IF(K27&lt;L27,1,0)+IF(M27&lt;N27,1,0)</f>
        <v>1</v>
      </c>
    </row>
    <row r="28" spans="1:22" ht="18" x14ac:dyDescent="0.35">
      <c r="B28" s="58" t="s">
        <v>102</v>
      </c>
      <c r="C28" s="42">
        <v>3</v>
      </c>
      <c r="D28" s="39" t="s">
        <v>95</v>
      </c>
      <c r="E28" s="51">
        <v>11</v>
      </c>
      <c r="F28" s="47">
        <v>7</v>
      </c>
      <c r="G28" s="51">
        <v>11</v>
      </c>
      <c r="H28" s="47">
        <v>3</v>
      </c>
      <c r="I28" s="46">
        <v>7</v>
      </c>
      <c r="J28" s="47">
        <v>11</v>
      </c>
      <c r="K28" s="51">
        <v>11</v>
      </c>
      <c r="L28" s="47">
        <v>4</v>
      </c>
      <c r="M28" s="46"/>
      <c r="N28" s="47"/>
      <c r="O28" s="46">
        <f t="shared" ref="O28:O30" si="6">IF(E28&gt;F28,1,0)+IF(G28&gt;H28,1,0)+IF(I28&gt;J28,1,0)+IF(K28&gt;L28,1,0)+IF(M28&gt;N28,1,0)</f>
        <v>3</v>
      </c>
      <c r="P28" s="47">
        <f t="shared" ref="P28:P30" si="7">IF(E28&lt;F28,1,0)+IF(G28&lt;H28,1,0)+IF(I28&lt;J28,1,0)+IF(K28&lt;L28,1,0)+IF(M28&lt;N28,1,0)</f>
        <v>1</v>
      </c>
    </row>
    <row r="29" spans="1:22" ht="18" x14ac:dyDescent="0.35">
      <c r="B29" s="58" t="s">
        <v>104</v>
      </c>
      <c r="C29" s="42">
        <v>1</v>
      </c>
      <c r="D29" s="39" t="s">
        <v>93</v>
      </c>
      <c r="E29" s="51">
        <v>11</v>
      </c>
      <c r="F29" s="47">
        <v>7</v>
      </c>
      <c r="G29" s="51">
        <v>11</v>
      </c>
      <c r="H29" s="47">
        <v>8</v>
      </c>
      <c r="I29" s="46">
        <v>11</v>
      </c>
      <c r="J29" s="47">
        <v>8</v>
      </c>
      <c r="K29" s="51"/>
      <c r="L29" s="47"/>
      <c r="M29" s="46"/>
      <c r="N29" s="47"/>
      <c r="O29" s="46">
        <f t="shared" si="6"/>
        <v>3</v>
      </c>
      <c r="P29" s="47">
        <f t="shared" si="7"/>
        <v>0</v>
      </c>
    </row>
    <row r="30" spans="1:22" ht="18.600000000000001" thickBot="1" x14ac:dyDescent="0.4">
      <c r="B30" s="59" t="s">
        <v>90</v>
      </c>
      <c r="C30" s="43">
        <v>2</v>
      </c>
      <c r="D30" s="40" t="s">
        <v>111</v>
      </c>
      <c r="E30" s="52">
        <v>11</v>
      </c>
      <c r="F30" s="49">
        <v>5</v>
      </c>
      <c r="G30" s="52">
        <v>11</v>
      </c>
      <c r="H30" s="49">
        <v>4</v>
      </c>
      <c r="I30" s="48">
        <v>11</v>
      </c>
      <c r="J30" s="49">
        <v>3</v>
      </c>
      <c r="K30" s="52"/>
      <c r="L30" s="49"/>
      <c r="M30" s="48"/>
      <c r="N30" s="49"/>
      <c r="O30" s="48">
        <f t="shared" si="6"/>
        <v>3</v>
      </c>
      <c r="P30" s="49">
        <f t="shared" si="7"/>
        <v>0</v>
      </c>
    </row>
    <row r="32" spans="1:22" ht="15" thickBot="1" x14ac:dyDescent="0.35"/>
    <row r="33" spans="1:22" ht="15" thickBot="1" x14ac:dyDescent="0.35">
      <c r="Q33" s="100" t="s">
        <v>23</v>
      </c>
      <c r="R33" s="101"/>
      <c r="S33" s="101" t="s">
        <v>24</v>
      </c>
      <c r="T33" s="101"/>
      <c r="U33" s="101" t="s">
        <v>25</v>
      </c>
      <c r="V33" s="102"/>
    </row>
    <row r="34" spans="1:22" ht="18.600000000000001" thickBot="1" x14ac:dyDescent="0.35">
      <c r="A34" t="str">
        <f>IF(B34="","",B34&amp;"|"&amp;D34)</f>
        <v>PERMETEZŐ KACSÁK - TOP CHALLENGE II.|CSÉ-START TEAM I.</v>
      </c>
      <c r="B34" s="53" t="s">
        <v>117</v>
      </c>
      <c r="C34" s="54" t="s">
        <v>21</v>
      </c>
      <c r="D34" s="55" t="s">
        <v>31</v>
      </c>
      <c r="E34" s="97" t="s">
        <v>16</v>
      </c>
      <c r="F34" s="98"/>
      <c r="G34" s="97" t="s">
        <v>17</v>
      </c>
      <c r="H34" s="98"/>
      <c r="I34" s="99" t="s">
        <v>18</v>
      </c>
      <c r="J34" s="99"/>
      <c r="K34" s="97" t="s">
        <v>19</v>
      </c>
      <c r="L34" s="98"/>
      <c r="M34" s="99" t="s">
        <v>20</v>
      </c>
      <c r="N34" s="98"/>
      <c r="O34" s="99" t="s">
        <v>22</v>
      </c>
      <c r="P34" s="99"/>
      <c r="Q34" s="60">
        <f>IF(O35&gt;P35,1,0)+IF(O36&gt;P36,1,0)+IF(O37&gt;P37,1,0)+IF(O38&gt;P38,1,0)</f>
        <v>0</v>
      </c>
      <c r="R34" s="61">
        <f>IF(O35&lt;P35,1,0)+IF(O36&lt;P36,1,0)+IF(O37&lt;P37,1,0)+IF(O38&lt;P38,1,0)</f>
        <v>4</v>
      </c>
      <c r="S34" s="61">
        <f>SUM(O35:O38)</f>
        <v>4</v>
      </c>
      <c r="T34" s="61">
        <f>SUM(P35:P38)</f>
        <v>12</v>
      </c>
      <c r="U34" s="61">
        <f>SUM(E35:E38,G35:G38,I35:I38,K35:K38,M35:M38)</f>
        <v>105</v>
      </c>
      <c r="V34" s="62">
        <f>SUM(F35:F38,H35:H38,J35:J38,L35:L38,N35:N38)</f>
        <v>165</v>
      </c>
    </row>
    <row r="35" spans="1:22" ht="18" x14ac:dyDescent="0.35">
      <c r="B35" s="56" t="s">
        <v>101</v>
      </c>
      <c r="C35" s="41">
        <v>4</v>
      </c>
      <c r="D35" s="57" t="s">
        <v>140</v>
      </c>
      <c r="E35" s="50">
        <v>2</v>
      </c>
      <c r="F35" s="45">
        <v>11</v>
      </c>
      <c r="G35" s="50">
        <v>2</v>
      </c>
      <c r="H35" s="45">
        <v>11</v>
      </c>
      <c r="I35" s="44">
        <v>3</v>
      </c>
      <c r="J35" s="45">
        <v>11</v>
      </c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3</v>
      </c>
    </row>
    <row r="36" spans="1:22" ht="18" x14ac:dyDescent="0.35">
      <c r="B36" s="58" t="s">
        <v>103</v>
      </c>
      <c r="C36" s="42">
        <v>3</v>
      </c>
      <c r="D36" s="39" t="s">
        <v>145</v>
      </c>
      <c r="E36" s="51">
        <v>3</v>
      </c>
      <c r="F36" s="47">
        <v>11</v>
      </c>
      <c r="G36" s="51">
        <v>11</v>
      </c>
      <c r="H36" s="47">
        <v>7</v>
      </c>
      <c r="I36" s="46">
        <v>7</v>
      </c>
      <c r="J36" s="47">
        <v>11</v>
      </c>
      <c r="K36" s="51">
        <v>11</v>
      </c>
      <c r="L36" s="47">
        <v>3</v>
      </c>
      <c r="M36" s="46">
        <v>9</v>
      </c>
      <c r="N36" s="47">
        <v>11</v>
      </c>
      <c r="O36" s="46">
        <f t="shared" ref="O36:O38" si="8">IF(E36&gt;F36,1,0)+IF(G36&gt;H36,1,0)+IF(I36&gt;J36,1,0)+IF(K36&gt;L36,1,0)+IF(M36&gt;N36,1,0)</f>
        <v>2</v>
      </c>
      <c r="P36" s="47">
        <f t="shared" ref="P36:P38" si="9">IF(E36&lt;F36,1,0)+IF(G36&lt;H36,1,0)+IF(I36&lt;J36,1,0)+IF(K36&lt;L36,1,0)+IF(M36&lt;N36,1,0)</f>
        <v>3</v>
      </c>
    </row>
    <row r="37" spans="1:22" ht="18" x14ac:dyDescent="0.35">
      <c r="B37" s="58" t="s">
        <v>139</v>
      </c>
      <c r="C37" s="42">
        <v>1</v>
      </c>
      <c r="D37" s="39" t="s">
        <v>82</v>
      </c>
      <c r="E37" s="51">
        <v>8</v>
      </c>
      <c r="F37" s="47">
        <v>11</v>
      </c>
      <c r="G37" s="51">
        <v>16</v>
      </c>
      <c r="H37" s="47">
        <v>14</v>
      </c>
      <c r="I37" s="46">
        <v>3</v>
      </c>
      <c r="J37" s="47">
        <v>11</v>
      </c>
      <c r="K37" s="51">
        <v>2</v>
      </c>
      <c r="L37" s="47">
        <v>11</v>
      </c>
      <c r="M37" s="46"/>
      <c r="N37" s="47"/>
      <c r="O37" s="46">
        <f t="shared" si="8"/>
        <v>1</v>
      </c>
      <c r="P37" s="47">
        <f t="shared" si="9"/>
        <v>3</v>
      </c>
    </row>
    <row r="38" spans="1:22" ht="18.600000000000001" thickBot="1" x14ac:dyDescent="0.4">
      <c r="B38" s="59" t="s">
        <v>114</v>
      </c>
      <c r="C38" s="43">
        <v>2</v>
      </c>
      <c r="D38" s="40" t="s">
        <v>84</v>
      </c>
      <c r="E38" s="52">
        <v>11</v>
      </c>
      <c r="F38" s="49">
        <v>9</v>
      </c>
      <c r="G38" s="52">
        <v>5</v>
      </c>
      <c r="H38" s="49">
        <v>11</v>
      </c>
      <c r="I38" s="48">
        <v>5</v>
      </c>
      <c r="J38" s="49">
        <v>11</v>
      </c>
      <c r="K38" s="52">
        <v>7</v>
      </c>
      <c r="L38" s="49">
        <v>11</v>
      </c>
      <c r="M38" s="48"/>
      <c r="N38" s="49"/>
      <c r="O38" s="48">
        <f t="shared" si="8"/>
        <v>1</v>
      </c>
      <c r="P38" s="49">
        <f t="shared" si="9"/>
        <v>3</v>
      </c>
    </row>
    <row r="40" spans="1:22" ht="15" thickBot="1" x14ac:dyDescent="0.35"/>
    <row r="41" spans="1:22" ht="15" thickBot="1" x14ac:dyDescent="0.35">
      <c r="Q41" s="100" t="s">
        <v>23</v>
      </c>
      <c r="R41" s="101"/>
      <c r="S41" s="101" t="s">
        <v>24</v>
      </c>
      <c r="T41" s="101"/>
      <c r="U41" s="101" t="s">
        <v>25</v>
      </c>
      <c r="V41" s="102"/>
    </row>
    <row r="42" spans="1:22" ht="18.600000000000001" thickBot="1" x14ac:dyDescent="0.35">
      <c r="A42" t="str">
        <f>IF(B42="","",B42&amp;"|"&amp;D42)</f>
        <v>BODROGI BAU-SZEGED SQUASH SE I.|PERMETEZŐ KACSÁK - TOP CHALLENGE II.</v>
      </c>
      <c r="B42" s="53" t="s">
        <v>34</v>
      </c>
      <c r="C42" s="54" t="s">
        <v>21</v>
      </c>
      <c r="D42" s="55" t="s">
        <v>117</v>
      </c>
      <c r="E42" s="97" t="s">
        <v>16</v>
      </c>
      <c r="F42" s="98"/>
      <c r="G42" s="97" t="s">
        <v>17</v>
      </c>
      <c r="H42" s="98"/>
      <c r="I42" s="99" t="s">
        <v>18</v>
      </c>
      <c r="J42" s="99"/>
      <c r="K42" s="97" t="s">
        <v>19</v>
      </c>
      <c r="L42" s="98"/>
      <c r="M42" s="99" t="s">
        <v>20</v>
      </c>
      <c r="N42" s="98"/>
      <c r="O42" s="99" t="s">
        <v>22</v>
      </c>
      <c r="P42" s="99"/>
      <c r="Q42" s="60">
        <f>IF(O43&gt;P43,1,0)+IF(O44&gt;P44,1,0)+IF(O45&gt;P45,1,0)+IF(O46&gt;P46,1,0)</f>
        <v>3</v>
      </c>
      <c r="R42" s="61">
        <f>IF(O43&lt;P43,1,0)+IF(O44&lt;P44,1,0)+IF(O45&lt;P45,1,0)+IF(O46&lt;P46,1,0)</f>
        <v>1</v>
      </c>
      <c r="S42" s="61">
        <f>SUM(O43:O46)</f>
        <v>9</v>
      </c>
      <c r="T42" s="61">
        <f>SUM(P43:P46)</f>
        <v>4</v>
      </c>
      <c r="U42" s="61">
        <f>SUM(E43:E46,G43:G46,I43:I46,K43:K46,M43:M46)</f>
        <v>108</v>
      </c>
      <c r="V42" s="62">
        <f>SUM(F43:F46,H43:H46,J43:J46,L43:L46,N43:N46)</f>
        <v>103</v>
      </c>
    </row>
    <row r="43" spans="1:22" ht="18" x14ac:dyDescent="0.35">
      <c r="B43" s="56" t="s">
        <v>77</v>
      </c>
      <c r="C43" s="41">
        <v>4</v>
      </c>
      <c r="D43" s="57" t="s">
        <v>112</v>
      </c>
      <c r="E43" s="50">
        <v>11</v>
      </c>
      <c r="F43" s="45">
        <v>7</v>
      </c>
      <c r="G43" s="50">
        <v>11</v>
      </c>
      <c r="H43" s="45">
        <v>6</v>
      </c>
      <c r="I43" s="44">
        <v>11</v>
      </c>
      <c r="J43" s="45">
        <v>5</v>
      </c>
      <c r="K43" s="50"/>
      <c r="L43" s="45"/>
      <c r="M43" s="44"/>
      <c r="N43" s="45"/>
      <c r="O43" s="44">
        <f>IF(E43&gt;F43,1,0)+IF(G43&gt;H43,1,0)+IF(I43&gt;J43,1,0)+IF(K43&gt;L43,1,0)+IF(M43&gt;N43,1,0)</f>
        <v>3</v>
      </c>
      <c r="P43" s="45">
        <f>IF(E43&lt;F43,1,0)+IF(G43&lt;H43,1,0)+IF(I43&lt;J43,1,0)+IF(K43&lt;L43,1,0)+IF(M43&lt;N43,1,0)</f>
        <v>0</v>
      </c>
    </row>
    <row r="44" spans="1:22" ht="18" x14ac:dyDescent="0.35">
      <c r="B44" s="58" t="s">
        <v>79</v>
      </c>
      <c r="C44" s="42">
        <v>3</v>
      </c>
      <c r="D44" s="39" t="s">
        <v>106</v>
      </c>
      <c r="E44" s="51">
        <v>11</v>
      </c>
      <c r="F44" s="47">
        <v>9</v>
      </c>
      <c r="G44" s="51">
        <v>9</v>
      </c>
      <c r="H44" s="47">
        <v>11</v>
      </c>
      <c r="I44" s="46">
        <v>11</v>
      </c>
      <c r="J44" s="47">
        <v>5</v>
      </c>
      <c r="K44" s="51">
        <v>11</v>
      </c>
      <c r="L44" s="47">
        <v>9</v>
      </c>
      <c r="M44" s="46"/>
      <c r="N44" s="47"/>
      <c r="O44" s="46">
        <f t="shared" ref="O44:O46" si="10">IF(E44&gt;F44,1,0)+IF(G44&gt;H44,1,0)+IF(I44&gt;J44,1,0)+IF(K44&gt;L44,1,0)+IF(M44&gt;N44,1,0)</f>
        <v>3</v>
      </c>
      <c r="P44" s="47">
        <f t="shared" ref="P44:P46" si="11">IF(E44&lt;F44,1,0)+IF(G44&lt;H44,1,0)+IF(I44&lt;J44,1,0)+IF(K44&lt;L44,1,0)+IF(M44&lt;N44,1,0)</f>
        <v>1</v>
      </c>
    </row>
    <row r="45" spans="1:22" ht="18" x14ac:dyDescent="0.35">
      <c r="B45" s="58" t="s">
        <v>81</v>
      </c>
      <c r="C45" s="42">
        <v>1</v>
      </c>
      <c r="D45" s="39" t="s">
        <v>114</v>
      </c>
      <c r="E45" s="51">
        <v>11</v>
      </c>
      <c r="F45" s="47">
        <v>6</v>
      </c>
      <c r="G45" s="51">
        <v>11</v>
      </c>
      <c r="H45" s="47">
        <v>6</v>
      </c>
      <c r="I45" s="46">
        <v>11</v>
      </c>
      <c r="J45" s="47">
        <v>6</v>
      </c>
      <c r="K45" s="51"/>
      <c r="L45" s="47"/>
      <c r="M45" s="46"/>
      <c r="N45" s="47"/>
      <c r="O45" s="46">
        <f t="shared" si="10"/>
        <v>3</v>
      </c>
      <c r="P45" s="47">
        <f t="shared" si="11"/>
        <v>0</v>
      </c>
    </row>
    <row r="46" spans="1:22" ht="18.600000000000001" thickBot="1" x14ac:dyDescent="0.4">
      <c r="B46" s="59" t="s">
        <v>141</v>
      </c>
      <c r="C46" s="43">
        <v>2</v>
      </c>
      <c r="D46" s="40" t="s">
        <v>103</v>
      </c>
      <c r="E46" s="52">
        <v>0</v>
      </c>
      <c r="F46" s="49">
        <v>11</v>
      </c>
      <c r="G46" s="52">
        <v>0</v>
      </c>
      <c r="H46" s="49">
        <v>11</v>
      </c>
      <c r="I46" s="48">
        <v>0</v>
      </c>
      <c r="J46" s="49">
        <v>11</v>
      </c>
      <c r="K46" s="52"/>
      <c r="L46" s="49"/>
      <c r="M46" s="48"/>
      <c r="N46" s="49"/>
      <c r="O46" s="48">
        <f t="shared" si="10"/>
        <v>0</v>
      </c>
      <c r="P46" s="49">
        <f t="shared" si="11"/>
        <v>3</v>
      </c>
      <c r="Q46" t="s">
        <v>142</v>
      </c>
    </row>
    <row r="48" spans="1:22" ht="15" thickBot="1" x14ac:dyDescent="0.35"/>
    <row r="49" spans="1:22" ht="15" thickBot="1" x14ac:dyDescent="0.35">
      <c r="Q49" s="100" t="s">
        <v>23</v>
      </c>
      <c r="R49" s="101"/>
      <c r="S49" s="101" t="s">
        <v>24</v>
      </c>
      <c r="T49" s="101"/>
      <c r="U49" s="101" t="s">
        <v>25</v>
      </c>
      <c r="V49" s="102"/>
    </row>
    <row r="50" spans="1:22" ht="18.600000000000001" thickBot="1" x14ac:dyDescent="0.35">
      <c r="A50" t="str">
        <f>IF(B50="","",B50&amp;"|"&amp;D50)</f>
        <v>BUDAÖRSI LABDA EGYLET I.|ANICO KÉSZHÁZAK EGRI SQUASH SE</v>
      </c>
      <c r="B50" s="53" t="s">
        <v>29</v>
      </c>
      <c r="C50" s="54" t="s">
        <v>21</v>
      </c>
      <c r="D50" s="55" t="s">
        <v>32</v>
      </c>
      <c r="E50" s="97" t="s">
        <v>16</v>
      </c>
      <c r="F50" s="98"/>
      <c r="G50" s="97" t="s">
        <v>17</v>
      </c>
      <c r="H50" s="98"/>
      <c r="I50" s="99" t="s">
        <v>18</v>
      </c>
      <c r="J50" s="99"/>
      <c r="K50" s="97" t="s">
        <v>19</v>
      </c>
      <c r="L50" s="98"/>
      <c r="M50" s="99" t="s">
        <v>20</v>
      </c>
      <c r="N50" s="98"/>
      <c r="O50" s="99" t="s">
        <v>22</v>
      </c>
      <c r="P50" s="99"/>
      <c r="Q50" s="60">
        <f>IF(O51&gt;P51,1,0)+IF(O52&gt;P52,1,0)+IF(O53&gt;P53,1,0)+IF(O54&gt;P54,1,0)</f>
        <v>4</v>
      </c>
      <c r="R50" s="61">
        <f>IF(O51&lt;P51,1,0)+IF(O52&lt;P52,1,0)+IF(O53&lt;P53,1,0)+IF(O54&lt;P54,1,0)</f>
        <v>0</v>
      </c>
      <c r="S50" s="61">
        <f>SUM(O51:O54)</f>
        <v>12</v>
      </c>
      <c r="T50" s="61">
        <f>SUM(P51:P54)</f>
        <v>1</v>
      </c>
      <c r="U50" s="61">
        <f>SUM(E51:E54,G51:G54,I51:I54,K51:K54,M51:M54)</f>
        <v>148</v>
      </c>
      <c r="V50" s="62">
        <f>SUM(F51:F54,H51:H54,J51:J54,L51:L54,N51:N54)</f>
        <v>69</v>
      </c>
    </row>
    <row r="51" spans="1:22" ht="18" x14ac:dyDescent="0.35">
      <c r="B51" s="56" t="s">
        <v>107</v>
      </c>
      <c r="C51" s="41">
        <v>4</v>
      </c>
      <c r="D51" s="57"/>
      <c r="E51" s="50">
        <v>11</v>
      </c>
      <c r="F51" s="45">
        <v>0</v>
      </c>
      <c r="G51" s="50">
        <v>11</v>
      </c>
      <c r="H51" s="45">
        <v>0</v>
      </c>
      <c r="I51" s="44">
        <v>11</v>
      </c>
      <c r="J51" s="45">
        <v>0</v>
      </c>
      <c r="K51" s="50"/>
      <c r="L51" s="45"/>
      <c r="M51" s="44"/>
      <c r="N51" s="45"/>
      <c r="O51" s="44">
        <f>IF(E51&gt;F51,1,0)+IF(G51&gt;H51,1,0)+IF(I51&gt;J51,1,0)+IF(K51&gt;L51,1,0)+IF(M51&gt;N51,1,0)</f>
        <v>3</v>
      </c>
      <c r="P51" s="45">
        <f>IF(E51&lt;F51,1,0)+IF(G51&lt;H51,1,0)+IF(I51&lt;J51,1,0)+IF(K51&lt;L51,1,0)+IF(M51&lt;N51,1,0)</f>
        <v>0</v>
      </c>
    </row>
    <row r="52" spans="1:22" ht="18" x14ac:dyDescent="0.35">
      <c r="B52" s="58" t="s">
        <v>108</v>
      </c>
      <c r="C52" s="42">
        <v>3</v>
      </c>
      <c r="D52" s="39" t="s">
        <v>86</v>
      </c>
      <c r="E52" s="51">
        <v>10</v>
      </c>
      <c r="F52" s="47">
        <v>12</v>
      </c>
      <c r="G52" s="51">
        <v>14</v>
      </c>
      <c r="H52" s="47">
        <v>12</v>
      </c>
      <c r="I52" s="46">
        <v>12</v>
      </c>
      <c r="J52" s="47">
        <v>10</v>
      </c>
      <c r="K52" s="51">
        <v>11</v>
      </c>
      <c r="L52" s="47">
        <v>5</v>
      </c>
      <c r="M52" s="46"/>
      <c r="N52" s="47"/>
      <c r="O52" s="46">
        <f t="shared" ref="O52:O54" si="12">IF(E52&gt;F52,1,0)+IF(G52&gt;H52,1,0)+IF(I52&gt;J52,1,0)+IF(K52&gt;L52,1,0)+IF(M52&gt;N52,1,0)</f>
        <v>3</v>
      </c>
      <c r="P52" s="47">
        <f t="shared" ref="P52:P54" si="13">IF(E52&lt;F52,1,0)+IF(G52&lt;H52,1,0)+IF(I52&lt;J52,1,0)+IF(K52&lt;L52,1,0)+IF(M52&lt;N52,1,0)</f>
        <v>1</v>
      </c>
    </row>
    <row r="53" spans="1:22" ht="18" x14ac:dyDescent="0.35">
      <c r="B53" s="58" t="s">
        <v>143</v>
      </c>
      <c r="C53" s="42">
        <v>1</v>
      </c>
      <c r="D53" s="39" t="s">
        <v>87</v>
      </c>
      <c r="E53" s="51">
        <v>13</v>
      </c>
      <c r="F53" s="47">
        <v>11</v>
      </c>
      <c r="G53" s="51">
        <v>11</v>
      </c>
      <c r="H53" s="47">
        <v>5</v>
      </c>
      <c r="I53" s="46">
        <v>11</v>
      </c>
      <c r="J53" s="47">
        <v>8</v>
      </c>
      <c r="K53" s="51"/>
      <c r="L53" s="47"/>
      <c r="M53" s="46"/>
      <c r="N53" s="47"/>
      <c r="O53" s="46">
        <f t="shared" si="12"/>
        <v>3</v>
      </c>
      <c r="P53" s="47">
        <f t="shared" si="13"/>
        <v>0</v>
      </c>
    </row>
    <row r="54" spans="1:22" ht="18.600000000000001" thickBot="1" x14ac:dyDescent="0.4">
      <c r="B54" s="59" t="s">
        <v>144</v>
      </c>
      <c r="C54" s="43">
        <v>2</v>
      </c>
      <c r="D54" s="40" t="s">
        <v>135</v>
      </c>
      <c r="E54" s="52">
        <v>11</v>
      </c>
      <c r="F54" s="49">
        <v>3</v>
      </c>
      <c r="G54" s="52">
        <v>11</v>
      </c>
      <c r="H54" s="49">
        <v>2</v>
      </c>
      <c r="I54" s="48">
        <v>11</v>
      </c>
      <c r="J54" s="49">
        <v>1</v>
      </c>
      <c r="K54" s="52"/>
      <c r="L54" s="49"/>
      <c r="M54" s="48"/>
      <c r="N54" s="49"/>
      <c r="O54" s="48">
        <f t="shared" si="12"/>
        <v>3</v>
      </c>
      <c r="P54" s="49">
        <f t="shared" si="13"/>
        <v>0</v>
      </c>
    </row>
    <row r="56" spans="1:22" ht="15" thickBot="1" x14ac:dyDescent="0.35"/>
    <row r="57" spans="1:22" ht="15" thickBot="1" x14ac:dyDescent="0.35">
      <c r="Q57" s="100" t="s">
        <v>23</v>
      </c>
      <c r="R57" s="101"/>
      <c r="S57" s="101" t="s">
        <v>24</v>
      </c>
      <c r="T57" s="101"/>
      <c r="U57" s="101" t="s">
        <v>25</v>
      </c>
      <c r="V57" s="102"/>
    </row>
    <row r="58" spans="1:22" ht="18.600000000000001" thickBot="1" x14ac:dyDescent="0.35">
      <c r="A58" t="str">
        <f>IF(B58="","",B58&amp;"|"&amp;D58)</f>
        <v>CITY SQUASH CLUB SE|CSÉ-START TEAM I.</v>
      </c>
      <c r="B58" s="53" t="s">
        <v>28</v>
      </c>
      <c r="C58" s="54" t="s">
        <v>21</v>
      </c>
      <c r="D58" s="55" t="s">
        <v>31</v>
      </c>
      <c r="E58" s="97" t="s">
        <v>16</v>
      </c>
      <c r="F58" s="98"/>
      <c r="G58" s="97" t="s">
        <v>17</v>
      </c>
      <c r="H58" s="98"/>
      <c r="I58" s="99" t="s">
        <v>18</v>
      </c>
      <c r="J58" s="99"/>
      <c r="K58" s="97" t="s">
        <v>19</v>
      </c>
      <c r="L58" s="98"/>
      <c r="M58" s="99" t="s">
        <v>20</v>
      </c>
      <c r="N58" s="98"/>
      <c r="O58" s="99" t="s">
        <v>22</v>
      </c>
      <c r="P58" s="99"/>
      <c r="Q58" s="60">
        <f>IF(O59&gt;P59,1,0)+IF(O60&gt;P60,1,0)+IF(O61&gt;P61,1,0)+IF(O62&gt;P62,1,0)</f>
        <v>4</v>
      </c>
      <c r="R58" s="61">
        <f>IF(O59&lt;P59,1,0)+IF(O60&lt;P60,1,0)+IF(O61&lt;P61,1,0)+IF(O62&lt;P62,1,0)</f>
        <v>0</v>
      </c>
      <c r="S58" s="61">
        <f>SUM(O59:O62)</f>
        <v>12</v>
      </c>
      <c r="T58" s="61">
        <f>SUM(P59:P62)</f>
        <v>1</v>
      </c>
      <c r="U58" s="61">
        <f>SUM(E59:E62,G59:G62,I59:I62,K59:K62,M59:M62)</f>
        <v>142</v>
      </c>
      <c r="V58" s="62">
        <f>SUM(F59:F62,H59:H62,J59:J62,L59:L62,N59:N62)</f>
        <v>76</v>
      </c>
    </row>
    <row r="59" spans="1:22" ht="18" x14ac:dyDescent="0.35">
      <c r="B59" s="56" t="s">
        <v>96</v>
      </c>
      <c r="C59" s="41">
        <v>4</v>
      </c>
      <c r="D59" s="57" t="s">
        <v>140</v>
      </c>
      <c r="E59" s="50">
        <v>11</v>
      </c>
      <c r="F59" s="45">
        <v>7</v>
      </c>
      <c r="G59" s="50">
        <v>11</v>
      </c>
      <c r="H59" s="45">
        <v>5</v>
      </c>
      <c r="I59" s="44">
        <v>10</v>
      </c>
      <c r="J59" s="45">
        <v>12</v>
      </c>
      <c r="K59" s="50">
        <v>11</v>
      </c>
      <c r="L59" s="45">
        <v>4</v>
      </c>
      <c r="M59" s="44"/>
      <c r="N59" s="45"/>
      <c r="O59" s="44">
        <f>IF(E59&gt;F59,1,0)+IF(G59&gt;H59,1,0)+IF(I59&gt;J59,1,0)+IF(K59&gt;L59,1,0)+IF(M59&gt;N59,1,0)</f>
        <v>3</v>
      </c>
      <c r="P59" s="45">
        <f>IF(E59&lt;F59,1,0)+IF(G59&lt;H59,1,0)+IF(I59&lt;J59,1,0)+IF(K59&lt;L59,1,0)+IF(M59&lt;N59,1,0)</f>
        <v>1</v>
      </c>
    </row>
    <row r="60" spans="1:22" ht="18" x14ac:dyDescent="0.35">
      <c r="B60" s="58" t="s">
        <v>97</v>
      </c>
      <c r="C60" s="42">
        <v>3</v>
      </c>
      <c r="D60" s="39" t="s">
        <v>145</v>
      </c>
      <c r="E60" s="51">
        <v>11</v>
      </c>
      <c r="F60" s="47">
        <v>7</v>
      </c>
      <c r="G60" s="51">
        <v>11</v>
      </c>
      <c r="H60" s="47">
        <v>9</v>
      </c>
      <c r="I60" s="46">
        <v>11</v>
      </c>
      <c r="J60" s="47">
        <v>6</v>
      </c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3</v>
      </c>
      <c r="P60" s="47">
        <f t="shared" ref="P60:P62" si="15">IF(E60&lt;F60,1,0)+IF(G60&lt;H60,1,0)+IF(I60&lt;J60,1,0)+IF(K60&lt;L60,1,0)+IF(M60&lt;N60,1,0)</f>
        <v>0</v>
      </c>
    </row>
    <row r="61" spans="1:22" ht="18" x14ac:dyDescent="0.35">
      <c r="B61" s="58" t="s">
        <v>98</v>
      </c>
      <c r="C61" s="42">
        <v>1</v>
      </c>
      <c r="D61" s="39" t="s">
        <v>82</v>
      </c>
      <c r="E61" s="51">
        <v>11</v>
      </c>
      <c r="F61" s="47">
        <v>2</v>
      </c>
      <c r="G61" s="51">
        <v>11</v>
      </c>
      <c r="H61" s="47">
        <v>5</v>
      </c>
      <c r="I61" s="46">
        <v>11</v>
      </c>
      <c r="J61" s="47">
        <v>0</v>
      </c>
      <c r="K61" s="51"/>
      <c r="L61" s="47"/>
      <c r="M61" s="46"/>
      <c r="N61" s="47"/>
      <c r="O61" s="46">
        <f t="shared" si="14"/>
        <v>3</v>
      </c>
      <c r="P61" s="47">
        <f t="shared" si="15"/>
        <v>0</v>
      </c>
    </row>
    <row r="62" spans="1:22" ht="18.600000000000001" thickBot="1" x14ac:dyDescent="0.4">
      <c r="B62" s="59" t="s">
        <v>99</v>
      </c>
      <c r="C62" s="43">
        <v>2</v>
      </c>
      <c r="D62" s="40" t="s">
        <v>84</v>
      </c>
      <c r="E62" s="52">
        <v>11</v>
      </c>
      <c r="F62" s="49">
        <v>6</v>
      </c>
      <c r="G62" s="52">
        <v>11</v>
      </c>
      <c r="H62" s="49">
        <v>8</v>
      </c>
      <c r="I62" s="48">
        <v>11</v>
      </c>
      <c r="J62" s="49">
        <v>5</v>
      </c>
      <c r="K62" s="52"/>
      <c r="L62" s="49"/>
      <c r="M62" s="48"/>
      <c r="N62" s="49"/>
      <c r="O62" s="48">
        <f t="shared" si="14"/>
        <v>3</v>
      </c>
      <c r="P62" s="49">
        <f t="shared" si="15"/>
        <v>0</v>
      </c>
    </row>
    <row r="64" spans="1:22" ht="15" thickBot="1" x14ac:dyDescent="0.35"/>
    <row r="65" spans="1:22" ht="15" thickBot="1" x14ac:dyDescent="0.35">
      <c r="Q65" s="100" t="s">
        <v>23</v>
      </c>
      <c r="R65" s="101"/>
      <c r="S65" s="101" t="s">
        <v>24</v>
      </c>
      <c r="T65" s="101"/>
      <c r="U65" s="101" t="s">
        <v>25</v>
      </c>
      <c r="V65" s="102"/>
    </row>
    <row r="66" spans="1:22" ht="18.600000000000001" thickBot="1" x14ac:dyDescent="0.35">
      <c r="A66" t="str">
        <f>IF(B66="","",B66&amp;"|"&amp;D66)</f>
        <v/>
      </c>
      <c r="B66" s="53"/>
      <c r="C66" s="54" t="s">
        <v>21</v>
      </c>
      <c r="D66" s="55"/>
      <c r="E66" s="97" t="s">
        <v>16</v>
      </c>
      <c r="F66" s="98"/>
      <c r="G66" s="97" t="s">
        <v>17</v>
      </c>
      <c r="H66" s="98"/>
      <c r="I66" s="99" t="s">
        <v>18</v>
      </c>
      <c r="J66" s="99"/>
      <c r="K66" s="97" t="s">
        <v>19</v>
      </c>
      <c r="L66" s="98"/>
      <c r="M66" s="99" t="s">
        <v>20</v>
      </c>
      <c r="N66" s="98"/>
      <c r="O66" s="99" t="s">
        <v>22</v>
      </c>
      <c r="P66" s="99"/>
      <c r="Q66" s="60">
        <f>IF(O67&gt;P67,1,0)+IF(O68&gt;P68,1,0)+IF(O69&gt;P69,1,0)+IF(O70&gt;P70,1,0)</f>
        <v>0</v>
      </c>
      <c r="R66" s="61">
        <f>IF(O67&lt;P67,1,0)+IF(O68&lt;P68,1,0)+IF(O69&lt;P69,1,0)+IF(O70&lt;P70,1,0)</f>
        <v>0</v>
      </c>
      <c r="S66" s="61">
        <f>SUM(O67:O70)</f>
        <v>0</v>
      </c>
      <c r="T66" s="61">
        <f>SUM(P67:P70)</f>
        <v>0</v>
      </c>
      <c r="U66" s="61">
        <f>SUM(E67:E70,G67:G70,I67:I70,K67:K70,M67:M70)</f>
        <v>0</v>
      </c>
      <c r="V66" s="62">
        <f>SUM(F67:F70,H67:H70,J67:J70,L67:L70,N67:N70)</f>
        <v>0</v>
      </c>
    </row>
    <row r="67" spans="1:22" ht="18" x14ac:dyDescent="0.35">
      <c r="B67" s="56"/>
      <c r="C67" s="41">
        <v>4</v>
      </c>
      <c r="D67" s="57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" x14ac:dyDescent="0.35">
      <c r="B68" s="58"/>
      <c r="C68" s="42">
        <v>3</v>
      </c>
      <c r="D68" s="39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" x14ac:dyDescent="0.35">
      <c r="B69" s="58"/>
      <c r="C69" s="42">
        <v>1</v>
      </c>
      <c r="D69" s="39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8.600000000000001" thickBot="1" x14ac:dyDescent="0.4">
      <c r="B70" s="59"/>
      <c r="C70" s="43">
        <v>2</v>
      </c>
      <c r="D70" s="40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" thickBot="1" x14ac:dyDescent="0.35"/>
    <row r="73" spans="1:22" ht="15" thickBot="1" x14ac:dyDescent="0.35">
      <c r="Q73" s="100" t="s">
        <v>23</v>
      </c>
      <c r="R73" s="101"/>
      <c r="S73" s="101" t="s">
        <v>24</v>
      </c>
      <c r="T73" s="101"/>
      <c r="U73" s="101" t="s">
        <v>25</v>
      </c>
      <c r="V73" s="102"/>
    </row>
    <row r="74" spans="1:22" ht="18.600000000000001" thickBot="1" x14ac:dyDescent="0.35">
      <c r="A74" t="str">
        <f>IF(B74="","",B74&amp;"|"&amp;D74)</f>
        <v/>
      </c>
      <c r="B74" s="53"/>
      <c r="C74" s="54" t="s">
        <v>21</v>
      </c>
      <c r="D74" s="55"/>
      <c r="E74" s="97" t="s">
        <v>16</v>
      </c>
      <c r="F74" s="98"/>
      <c r="G74" s="97" t="s">
        <v>17</v>
      </c>
      <c r="H74" s="98"/>
      <c r="I74" s="99" t="s">
        <v>18</v>
      </c>
      <c r="J74" s="99"/>
      <c r="K74" s="97" t="s">
        <v>19</v>
      </c>
      <c r="L74" s="98"/>
      <c r="M74" s="99" t="s">
        <v>20</v>
      </c>
      <c r="N74" s="98"/>
      <c r="O74" s="99" t="s">
        <v>22</v>
      </c>
      <c r="P74" s="99"/>
      <c r="Q74" s="60">
        <f>IF(O75&gt;P75,1,0)+IF(O76&gt;P76,1,0)+IF(O77&gt;P77,1,0)+IF(O78&gt;P78,1,0)</f>
        <v>0</v>
      </c>
      <c r="R74" s="61">
        <f>IF(O75&lt;P75,1,0)+IF(O76&lt;P76,1,0)+IF(O77&lt;P77,1,0)+IF(O78&lt;P78,1,0)</f>
        <v>0</v>
      </c>
      <c r="S74" s="61">
        <f>SUM(O75:O78)</f>
        <v>0</v>
      </c>
      <c r="T74" s="61">
        <f>SUM(P75:P78)</f>
        <v>0</v>
      </c>
      <c r="U74" s="61">
        <f>SUM(E75:E78,G75:G78,I75:I78,K75:K78,M75:M78)</f>
        <v>0</v>
      </c>
      <c r="V74" s="62">
        <f>SUM(F75:F78,H75:H78,J75:J78,L75:L78,N75:N78)</f>
        <v>0</v>
      </c>
    </row>
    <row r="75" spans="1:22" ht="18" x14ac:dyDescent="0.35">
      <c r="B75" s="56"/>
      <c r="C75" s="41">
        <v>4</v>
      </c>
      <c r="D75" s="57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" x14ac:dyDescent="0.35">
      <c r="B76" s="58"/>
      <c r="C76" s="42">
        <v>3</v>
      </c>
      <c r="D76" s="39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" x14ac:dyDescent="0.35">
      <c r="B77" s="58"/>
      <c r="C77" s="42">
        <v>1</v>
      </c>
      <c r="D77" s="39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8.600000000000001" thickBot="1" x14ac:dyDescent="0.4">
      <c r="B78" s="59"/>
      <c r="C78" s="43">
        <v>2</v>
      </c>
      <c r="D78" s="40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</sheetData>
  <mergeCells count="90"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0A1360-8F81-47EF-A12A-C82C378C59E4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0166-9A7C-4767-B961-77D043AC1E9C}">
  <sheetPr codeName="Munka6"/>
  <dimension ref="A1:V78"/>
  <sheetViews>
    <sheetView topLeftCell="B1" workbookViewId="0">
      <selection activeCell="R5" sqref="R5"/>
    </sheetView>
  </sheetViews>
  <sheetFormatPr defaultRowHeight="14.4" x14ac:dyDescent="0.3"/>
  <cols>
    <col min="1" max="1" width="16.88671875" hidden="1" customWidth="1"/>
    <col min="2" max="2" width="24.109375" customWidth="1"/>
    <col min="3" max="3" width="9.109375" customWidth="1"/>
    <col min="4" max="4" width="22.33203125" customWidth="1"/>
    <col min="5" max="14" width="8.6640625" customWidth="1"/>
    <col min="15" max="16" width="9.33203125" customWidth="1"/>
    <col min="17" max="21" width="10.6640625" customWidth="1"/>
  </cols>
  <sheetData>
    <row r="1" spans="1:22" ht="15" thickBot="1" x14ac:dyDescent="0.35">
      <c r="Q1" s="100" t="s">
        <v>23</v>
      </c>
      <c r="R1" s="101"/>
      <c r="S1" s="101" t="s">
        <v>24</v>
      </c>
      <c r="T1" s="101"/>
      <c r="U1" s="101" t="s">
        <v>25</v>
      </c>
      <c r="V1" s="102"/>
    </row>
    <row r="2" spans="1:22" ht="18.600000000000001" thickBot="1" x14ac:dyDescent="0.35">
      <c r="A2" t="str">
        <f>IF(B2="","",B2&amp;"|"&amp;D2)</f>
        <v/>
      </c>
      <c r="B2" s="53"/>
      <c r="C2" s="54" t="s">
        <v>21</v>
      </c>
      <c r="D2" s="55"/>
      <c r="E2" s="97" t="s">
        <v>16</v>
      </c>
      <c r="F2" s="98"/>
      <c r="G2" s="97" t="s">
        <v>17</v>
      </c>
      <c r="H2" s="98"/>
      <c r="I2" s="99" t="s">
        <v>18</v>
      </c>
      <c r="J2" s="99"/>
      <c r="K2" s="97" t="s">
        <v>19</v>
      </c>
      <c r="L2" s="98"/>
      <c r="M2" s="99" t="s">
        <v>20</v>
      </c>
      <c r="N2" s="98"/>
      <c r="O2" s="99" t="s">
        <v>22</v>
      </c>
      <c r="P2" s="99"/>
      <c r="Q2" s="60">
        <f>IF(O3&gt;P3,1,0)+IF(O4&gt;P4,1,0)+IF(O5&gt;P5,1,0)+IF(O6&gt;P6,1,0)</f>
        <v>0</v>
      </c>
      <c r="R2" s="61">
        <f>IF(O3&lt;P3,1,0)+IF(O4&lt;P4,1,0)+IF(O5&lt;P5,1,0)+IF(O6&lt;P6,1,0)</f>
        <v>0</v>
      </c>
      <c r="S2" s="61">
        <f>SUM(O3:O6)</f>
        <v>0</v>
      </c>
      <c r="T2" s="61">
        <f>SUM(P3:P6)</f>
        <v>0</v>
      </c>
      <c r="U2" s="61">
        <f>SUM(E3:E6,G3:G6,I3:I6,K3:K6,M3:M6)</f>
        <v>0</v>
      </c>
      <c r="V2" s="62">
        <f>SUM(F3:F6,H3:H6,J3:J6,L3:L6,N3:N6)</f>
        <v>0</v>
      </c>
    </row>
    <row r="3" spans="1:22" ht="18" x14ac:dyDescent="0.35">
      <c r="B3" s="56"/>
      <c r="C3" s="41">
        <v>4</v>
      </c>
      <c r="D3" s="57"/>
      <c r="E3" s="50"/>
      <c r="F3" s="45"/>
      <c r="G3" s="50"/>
      <c r="H3" s="45"/>
      <c r="I3" s="44"/>
      <c r="J3" s="45"/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0</v>
      </c>
    </row>
    <row r="4" spans="1:22" ht="18" x14ac:dyDescent="0.35">
      <c r="B4" s="58"/>
      <c r="C4" s="42">
        <v>3</v>
      </c>
      <c r="D4" s="39"/>
      <c r="E4" s="51"/>
      <c r="F4" s="47"/>
      <c r="G4" s="51"/>
      <c r="H4" s="47"/>
      <c r="I4" s="46"/>
      <c r="J4" s="47"/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0</v>
      </c>
    </row>
    <row r="5" spans="1:22" ht="18" x14ac:dyDescent="0.35">
      <c r="B5" s="58"/>
      <c r="C5" s="42">
        <v>1</v>
      </c>
      <c r="D5" s="39"/>
      <c r="E5" s="51"/>
      <c r="F5" s="47"/>
      <c r="G5" s="51"/>
      <c r="H5" s="47"/>
      <c r="I5" s="46"/>
      <c r="J5" s="47"/>
      <c r="K5" s="51"/>
      <c r="L5" s="47"/>
      <c r="M5" s="46"/>
      <c r="N5" s="47"/>
      <c r="O5" s="46">
        <f t="shared" si="0"/>
        <v>0</v>
      </c>
      <c r="P5" s="47">
        <f t="shared" si="1"/>
        <v>0</v>
      </c>
    </row>
    <row r="6" spans="1:22" ht="15.75" customHeight="1" thickBot="1" x14ac:dyDescent="0.4">
      <c r="B6" s="59"/>
      <c r="C6" s="43">
        <v>2</v>
      </c>
      <c r="D6" s="40"/>
      <c r="E6" s="52"/>
      <c r="F6" s="49"/>
      <c r="G6" s="52"/>
      <c r="H6" s="49"/>
      <c r="I6" s="48"/>
      <c r="J6" s="49"/>
      <c r="K6" s="52"/>
      <c r="L6" s="49"/>
      <c r="M6" s="48"/>
      <c r="N6" s="49"/>
      <c r="O6" s="48">
        <f t="shared" si="0"/>
        <v>0</v>
      </c>
      <c r="P6" s="49">
        <f t="shared" si="1"/>
        <v>0</v>
      </c>
    </row>
    <row r="8" spans="1:22" ht="15" thickBot="1" x14ac:dyDescent="0.35"/>
    <row r="9" spans="1:22" ht="15" thickBot="1" x14ac:dyDescent="0.35">
      <c r="Q9" s="100" t="s">
        <v>23</v>
      </c>
      <c r="R9" s="101"/>
      <c r="S9" s="101" t="s">
        <v>24</v>
      </c>
      <c r="T9" s="101"/>
      <c r="U9" s="101" t="s">
        <v>25</v>
      </c>
      <c r="V9" s="102"/>
    </row>
    <row r="10" spans="1:22" ht="18.600000000000001" thickBot="1" x14ac:dyDescent="0.35">
      <c r="A10" t="str">
        <f>IF(B10="","",B10&amp;"|"&amp;D10)</f>
        <v/>
      </c>
      <c r="B10" s="53"/>
      <c r="C10" s="54" t="s">
        <v>21</v>
      </c>
      <c r="D10" s="55"/>
      <c r="E10" s="97" t="s">
        <v>16</v>
      </c>
      <c r="F10" s="98"/>
      <c r="G10" s="97" t="s">
        <v>17</v>
      </c>
      <c r="H10" s="98"/>
      <c r="I10" s="99" t="s">
        <v>18</v>
      </c>
      <c r="J10" s="99"/>
      <c r="K10" s="97" t="s">
        <v>19</v>
      </c>
      <c r="L10" s="98"/>
      <c r="M10" s="99" t="s">
        <v>20</v>
      </c>
      <c r="N10" s="98"/>
      <c r="O10" s="99" t="s">
        <v>22</v>
      </c>
      <c r="P10" s="99"/>
      <c r="Q10" s="60">
        <f>IF(O11&gt;P11,1,0)+IF(O12&gt;P12,1,0)+IF(O13&gt;P13,1,0)+IF(O14&gt;P14,1,0)</f>
        <v>0</v>
      </c>
      <c r="R10" s="61">
        <f>IF(O11&lt;P11,1,0)+IF(O12&lt;P12,1,0)+IF(O13&lt;P13,1,0)+IF(O14&lt;P14,1,0)</f>
        <v>0</v>
      </c>
      <c r="S10" s="61">
        <f>SUM(O11:O14)</f>
        <v>0</v>
      </c>
      <c r="T10" s="61">
        <f>SUM(P11:P14)</f>
        <v>0</v>
      </c>
      <c r="U10" s="61">
        <f>SUM(E11:E14,G11:G14,I11:I14,K11:K14,M11:M14)</f>
        <v>0</v>
      </c>
      <c r="V10" s="62">
        <f>SUM(F11:F14,H11:H14,J11:J14,L11:L14,N11:N14)</f>
        <v>0</v>
      </c>
    </row>
    <row r="11" spans="1:22" ht="18" x14ac:dyDescent="0.35">
      <c r="B11" s="56"/>
      <c r="C11" s="41">
        <v>4</v>
      </c>
      <c r="D11" s="57"/>
      <c r="E11" s="50"/>
      <c r="F11" s="45"/>
      <c r="G11" s="50"/>
      <c r="H11" s="45"/>
      <c r="I11" s="44"/>
      <c r="J11" s="45"/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0</v>
      </c>
    </row>
    <row r="12" spans="1:22" ht="18" x14ac:dyDescent="0.35">
      <c r="B12" s="58"/>
      <c r="C12" s="42">
        <v>3</v>
      </c>
      <c r="D12" s="39"/>
      <c r="E12" s="51"/>
      <c r="F12" s="47"/>
      <c r="G12" s="51"/>
      <c r="H12" s="47"/>
      <c r="I12" s="46"/>
      <c r="J12" s="47"/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0</v>
      </c>
    </row>
    <row r="13" spans="1:22" ht="18" x14ac:dyDescent="0.35">
      <c r="B13" s="58"/>
      <c r="C13" s="42">
        <v>1</v>
      </c>
      <c r="D13" s="39"/>
      <c r="E13" s="51"/>
      <c r="F13" s="47"/>
      <c r="G13" s="51"/>
      <c r="H13" s="47"/>
      <c r="I13" s="46"/>
      <c r="J13" s="47"/>
      <c r="K13" s="51"/>
      <c r="L13" s="47"/>
      <c r="M13" s="46"/>
      <c r="N13" s="47"/>
      <c r="O13" s="46">
        <f t="shared" si="2"/>
        <v>0</v>
      </c>
      <c r="P13" s="47">
        <f t="shared" si="3"/>
        <v>0</v>
      </c>
    </row>
    <row r="14" spans="1:22" ht="18.600000000000001" thickBot="1" x14ac:dyDescent="0.4">
      <c r="B14" s="59"/>
      <c r="C14" s="43">
        <v>2</v>
      </c>
      <c r="D14" s="40"/>
      <c r="E14" s="52"/>
      <c r="F14" s="49"/>
      <c r="G14" s="52"/>
      <c r="H14" s="49"/>
      <c r="I14" s="48"/>
      <c r="J14" s="49"/>
      <c r="K14" s="52"/>
      <c r="L14" s="49"/>
      <c r="M14" s="48"/>
      <c r="N14" s="49"/>
      <c r="O14" s="48">
        <f t="shared" si="2"/>
        <v>0</v>
      </c>
      <c r="P14" s="49">
        <f t="shared" si="3"/>
        <v>0</v>
      </c>
    </row>
    <row r="16" spans="1:22" ht="15" thickBot="1" x14ac:dyDescent="0.35"/>
    <row r="17" spans="1:22" ht="15" thickBot="1" x14ac:dyDescent="0.35">
      <c r="Q17" s="100" t="s">
        <v>23</v>
      </c>
      <c r="R17" s="101"/>
      <c r="S17" s="101" t="s">
        <v>24</v>
      </c>
      <c r="T17" s="101"/>
      <c r="U17" s="101" t="s">
        <v>25</v>
      </c>
      <c r="V17" s="102"/>
    </row>
    <row r="18" spans="1:22" ht="18.600000000000001" thickBot="1" x14ac:dyDescent="0.35">
      <c r="A18" t="str">
        <f>IF(B18="","",B18&amp;"|"&amp;D18)</f>
        <v/>
      </c>
      <c r="B18" s="53"/>
      <c r="C18" s="54" t="s">
        <v>21</v>
      </c>
      <c r="D18" s="55"/>
      <c r="E18" s="97" t="s">
        <v>16</v>
      </c>
      <c r="F18" s="98"/>
      <c r="G18" s="97" t="s">
        <v>17</v>
      </c>
      <c r="H18" s="98"/>
      <c r="I18" s="99" t="s">
        <v>18</v>
      </c>
      <c r="J18" s="99"/>
      <c r="K18" s="97" t="s">
        <v>19</v>
      </c>
      <c r="L18" s="98"/>
      <c r="M18" s="99" t="s">
        <v>20</v>
      </c>
      <c r="N18" s="98"/>
      <c r="O18" s="99" t="s">
        <v>22</v>
      </c>
      <c r="P18" s="99"/>
      <c r="Q18" s="60">
        <f>IF(O19&gt;P19,1,0)+IF(O20&gt;P20,1,0)+IF(O21&gt;P21,1,0)+IF(O22&gt;P22,1,0)</f>
        <v>0</v>
      </c>
      <c r="R18" s="61">
        <f>IF(O19&lt;P19,1,0)+IF(O20&lt;P20,1,0)+IF(O21&lt;P21,1,0)+IF(O22&lt;P22,1,0)</f>
        <v>0</v>
      </c>
      <c r="S18" s="61">
        <f>SUM(O19:O22)</f>
        <v>0</v>
      </c>
      <c r="T18" s="61">
        <f>SUM(P19:P22)</f>
        <v>0</v>
      </c>
      <c r="U18" s="61">
        <f>SUM(E19:E22,G19:G22,I19:I22,K19:K22,M19:M22)</f>
        <v>0</v>
      </c>
      <c r="V18" s="62">
        <f>SUM(F19:F22,H19:H22,J19:J22,L19:L22,N19:N22)</f>
        <v>0</v>
      </c>
    </row>
    <row r="19" spans="1:22" ht="18" x14ac:dyDescent="0.35">
      <c r="B19" s="56"/>
      <c r="C19" s="41">
        <v>4</v>
      </c>
      <c r="D19" s="57"/>
      <c r="E19" s="50"/>
      <c r="F19" s="45"/>
      <c r="G19" s="50"/>
      <c r="H19" s="45"/>
      <c r="I19" s="44"/>
      <c r="J19" s="45"/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0</v>
      </c>
    </row>
    <row r="20" spans="1:22" ht="18" x14ac:dyDescent="0.35">
      <c r="B20" s="58"/>
      <c r="C20" s="42">
        <v>3</v>
      </c>
      <c r="D20" s="39"/>
      <c r="E20" s="51"/>
      <c r="F20" s="47"/>
      <c r="G20" s="51"/>
      <c r="H20" s="47"/>
      <c r="I20" s="46"/>
      <c r="J20" s="47"/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0</v>
      </c>
    </row>
    <row r="21" spans="1:22" ht="18" x14ac:dyDescent="0.35">
      <c r="B21" s="58"/>
      <c r="C21" s="42">
        <v>1</v>
      </c>
      <c r="D21" s="39"/>
      <c r="E21" s="51"/>
      <c r="F21" s="47"/>
      <c r="G21" s="51"/>
      <c r="H21" s="47"/>
      <c r="I21" s="46"/>
      <c r="J21" s="47"/>
      <c r="K21" s="51"/>
      <c r="L21" s="47"/>
      <c r="M21" s="46"/>
      <c r="N21" s="47"/>
      <c r="O21" s="46">
        <f t="shared" si="4"/>
        <v>0</v>
      </c>
      <c r="P21" s="47">
        <f t="shared" si="5"/>
        <v>0</v>
      </c>
    </row>
    <row r="22" spans="1:22" ht="18.600000000000001" thickBot="1" x14ac:dyDescent="0.4">
      <c r="B22" s="59"/>
      <c r="C22" s="43">
        <v>2</v>
      </c>
      <c r="D22" s="40"/>
      <c r="E22" s="52"/>
      <c r="F22" s="49"/>
      <c r="G22" s="52"/>
      <c r="H22" s="49"/>
      <c r="I22" s="48"/>
      <c r="J22" s="49"/>
      <c r="K22" s="52"/>
      <c r="L22" s="49"/>
      <c r="M22" s="48"/>
      <c r="N22" s="49"/>
      <c r="O22" s="48">
        <f t="shared" si="4"/>
        <v>0</v>
      </c>
      <c r="P22" s="49">
        <f t="shared" si="5"/>
        <v>0</v>
      </c>
    </row>
    <row r="24" spans="1:22" ht="15" thickBot="1" x14ac:dyDescent="0.35"/>
    <row r="25" spans="1:22" ht="15" thickBot="1" x14ac:dyDescent="0.35">
      <c r="Q25" s="100" t="s">
        <v>23</v>
      </c>
      <c r="R25" s="101"/>
      <c r="S25" s="101" t="s">
        <v>24</v>
      </c>
      <c r="T25" s="101"/>
      <c r="U25" s="101" t="s">
        <v>25</v>
      </c>
      <c r="V25" s="102"/>
    </row>
    <row r="26" spans="1:22" ht="18.600000000000001" thickBot="1" x14ac:dyDescent="0.35">
      <c r="A26" t="str">
        <f>IF(B26="","",B26&amp;"|"&amp;D26)</f>
        <v/>
      </c>
      <c r="B26" s="53"/>
      <c r="C26" s="54" t="s">
        <v>21</v>
      </c>
      <c r="D26" s="55"/>
      <c r="E26" s="97" t="s">
        <v>16</v>
      </c>
      <c r="F26" s="98"/>
      <c r="G26" s="97" t="s">
        <v>17</v>
      </c>
      <c r="H26" s="98"/>
      <c r="I26" s="99" t="s">
        <v>18</v>
      </c>
      <c r="J26" s="99"/>
      <c r="K26" s="97" t="s">
        <v>19</v>
      </c>
      <c r="L26" s="98"/>
      <c r="M26" s="99" t="s">
        <v>20</v>
      </c>
      <c r="N26" s="98"/>
      <c r="O26" s="99" t="s">
        <v>22</v>
      </c>
      <c r="P26" s="99"/>
      <c r="Q26" s="60">
        <f>IF(O27&gt;P27,1,0)+IF(O28&gt;P28,1,0)+IF(O29&gt;P29,1,0)+IF(O30&gt;P30,1,0)</f>
        <v>0</v>
      </c>
      <c r="R26" s="61">
        <f>IF(O27&lt;P27,1,0)+IF(O28&lt;P28,1,0)+IF(O29&lt;P29,1,0)+IF(O30&lt;P30,1,0)</f>
        <v>0</v>
      </c>
      <c r="S26" s="61">
        <f>SUM(O27:O30)</f>
        <v>0</v>
      </c>
      <c r="T26" s="61">
        <f>SUM(P27:P30)</f>
        <v>0</v>
      </c>
      <c r="U26" s="61">
        <f>SUM(E27:E30,G27:G30,I27:I30,K27:K30,M27:M30)</f>
        <v>0</v>
      </c>
      <c r="V26" s="62">
        <f>SUM(F27:F30,H27:H30,J27:J30,L27:L30,N27:N30)</f>
        <v>0</v>
      </c>
    </row>
    <row r="27" spans="1:22" ht="18" x14ac:dyDescent="0.35">
      <c r="B27" s="56"/>
      <c r="C27" s="41">
        <v>4</v>
      </c>
      <c r="D27" s="57"/>
      <c r="E27" s="50"/>
      <c r="F27" s="45"/>
      <c r="G27" s="50"/>
      <c r="H27" s="45"/>
      <c r="I27" s="44"/>
      <c r="J27" s="45"/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0</v>
      </c>
    </row>
    <row r="28" spans="1:22" ht="18" x14ac:dyDescent="0.35">
      <c r="B28" s="58"/>
      <c r="C28" s="42">
        <v>3</v>
      </c>
      <c r="D28" s="39"/>
      <c r="E28" s="51"/>
      <c r="F28" s="47"/>
      <c r="G28" s="51"/>
      <c r="H28" s="47"/>
      <c r="I28" s="46"/>
      <c r="J28" s="47"/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0</v>
      </c>
    </row>
    <row r="29" spans="1:22" ht="18" x14ac:dyDescent="0.35">
      <c r="B29" s="58"/>
      <c r="C29" s="42">
        <v>1</v>
      </c>
      <c r="D29" s="39"/>
      <c r="E29" s="51"/>
      <c r="F29" s="47"/>
      <c r="G29" s="51"/>
      <c r="H29" s="47"/>
      <c r="I29" s="46"/>
      <c r="J29" s="47"/>
      <c r="K29" s="51"/>
      <c r="L29" s="47"/>
      <c r="M29" s="46"/>
      <c r="N29" s="47"/>
      <c r="O29" s="46">
        <f t="shared" si="6"/>
        <v>0</v>
      </c>
      <c r="P29" s="47">
        <f t="shared" si="7"/>
        <v>0</v>
      </c>
    </row>
    <row r="30" spans="1:22" ht="18.600000000000001" thickBot="1" x14ac:dyDescent="0.4">
      <c r="B30" s="59"/>
      <c r="C30" s="43">
        <v>2</v>
      </c>
      <c r="D30" s="40"/>
      <c r="E30" s="52"/>
      <c r="F30" s="49"/>
      <c r="G30" s="52"/>
      <c r="H30" s="49"/>
      <c r="I30" s="48"/>
      <c r="J30" s="49"/>
      <c r="K30" s="52"/>
      <c r="L30" s="49"/>
      <c r="M30" s="48"/>
      <c r="N30" s="49"/>
      <c r="O30" s="48">
        <f t="shared" si="6"/>
        <v>0</v>
      </c>
      <c r="P30" s="49">
        <f t="shared" si="7"/>
        <v>0</v>
      </c>
    </row>
    <row r="32" spans="1:22" ht="15" thickBot="1" x14ac:dyDescent="0.35"/>
    <row r="33" spans="1:22" ht="15" thickBot="1" x14ac:dyDescent="0.35">
      <c r="Q33" s="100" t="s">
        <v>23</v>
      </c>
      <c r="R33" s="101"/>
      <c r="S33" s="101" t="s">
        <v>24</v>
      </c>
      <c r="T33" s="101"/>
      <c r="U33" s="101" t="s">
        <v>25</v>
      </c>
      <c r="V33" s="102"/>
    </row>
    <row r="34" spans="1:22" ht="18.600000000000001" thickBot="1" x14ac:dyDescent="0.35">
      <c r="A34" t="str">
        <f>IF(B34="","",B34&amp;"|"&amp;D34)</f>
        <v/>
      </c>
      <c r="B34" s="53"/>
      <c r="C34" s="54" t="s">
        <v>21</v>
      </c>
      <c r="D34" s="55"/>
      <c r="E34" s="97" t="s">
        <v>16</v>
      </c>
      <c r="F34" s="98"/>
      <c r="G34" s="97" t="s">
        <v>17</v>
      </c>
      <c r="H34" s="98"/>
      <c r="I34" s="99" t="s">
        <v>18</v>
      </c>
      <c r="J34" s="99"/>
      <c r="K34" s="97" t="s">
        <v>19</v>
      </c>
      <c r="L34" s="98"/>
      <c r="M34" s="99" t="s">
        <v>20</v>
      </c>
      <c r="N34" s="98"/>
      <c r="O34" s="99" t="s">
        <v>22</v>
      </c>
      <c r="P34" s="99"/>
      <c r="Q34" s="60">
        <f>IF(O35&gt;P35,1,0)+IF(O36&gt;P36,1,0)+IF(O37&gt;P37,1,0)+IF(O38&gt;P38,1,0)</f>
        <v>0</v>
      </c>
      <c r="R34" s="61">
        <f>IF(O35&lt;P35,1,0)+IF(O36&lt;P36,1,0)+IF(O37&lt;P37,1,0)+IF(O38&lt;P38,1,0)</f>
        <v>0</v>
      </c>
      <c r="S34" s="61">
        <f>SUM(O35:O38)</f>
        <v>0</v>
      </c>
      <c r="T34" s="61">
        <f>SUM(P35:P38)</f>
        <v>0</v>
      </c>
      <c r="U34" s="61">
        <f>SUM(E35:E38,G35:G38,I35:I38,K35:K38,M35:M38)</f>
        <v>0</v>
      </c>
      <c r="V34" s="62">
        <f>SUM(F35:F38,H35:H38,J35:J38,L35:L38,N35:N38)</f>
        <v>0</v>
      </c>
    </row>
    <row r="35" spans="1:22" ht="18" x14ac:dyDescent="0.35">
      <c r="B35" s="56"/>
      <c r="C35" s="41">
        <v>4</v>
      </c>
      <c r="D35" s="57"/>
      <c r="E35" s="50"/>
      <c r="F35" s="45"/>
      <c r="G35" s="50"/>
      <c r="H35" s="45"/>
      <c r="I35" s="44"/>
      <c r="J35" s="45"/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0</v>
      </c>
    </row>
    <row r="36" spans="1:22" ht="18" x14ac:dyDescent="0.35">
      <c r="B36" s="58"/>
      <c r="C36" s="42">
        <v>3</v>
      </c>
      <c r="D36" s="39"/>
      <c r="E36" s="51"/>
      <c r="F36" s="47"/>
      <c r="G36" s="51"/>
      <c r="H36" s="47"/>
      <c r="I36" s="46"/>
      <c r="J36" s="47"/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0</v>
      </c>
    </row>
    <row r="37" spans="1:22" ht="18" x14ac:dyDescent="0.35">
      <c r="B37" s="58"/>
      <c r="C37" s="42">
        <v>1</v>
      </c>
      <c r="D37" s="39"/>
      <c r="E37" s="51"/>
      <c r="F37" s="47"/>
      <c r="G37" s="51"/>
      <c r="H37" s="47"/>
      <c r="I37" s="46"/>
      <c r="J37" s="47"/>
      <c r="K37" s="51"/>
      <c r="L37" s="47"/>
      <c r="M37" s="46"/>
      <c r="N37" s="47"/>
      <c r="O37" s="46">
        <f t="shared" si="8"/>
        <v>0</v>
      </c>
      <c r="P37" s="47">
        <f t="shared" si="9"/>
        <v>0</v>
      </c>
    </row>
    <row r="38" spans="1:22" ht="18.600000000000001" thickBot="1" x14ac:dyDescent="0.4">
      <c r="B38" s="59"/>
      <c r="C38" s="43">
        <v>2</v>
      </c>
      <c r="D38" s="40"/>
      <c r="E38" s="52"/>
      <c r="F38" s="49"/>
      <c r="G38" s="52"/>
      <c r="H38" s="49"/>
      <c r="I38" s="48"/>
      <c r="J38" s="49"/>
      <c r="K38" s="52"/>
      <c r="L38" s="49"/>
      <c r="M38" s="48"/>
      <c r="N38" s="49"/>
      <c r="O38" s="48">
        <f t="shared" si="8"/>
        <v>0</v>
      </c>
      <c r="P38" s="49">
        <f t="shared" si="9"/>
        <v>0</v>
      </c>
    </row>
    <row r="40" spans="1:22" ht="15" thickBot="1" x14ac:dyDescent="0.35"/>
    <row r="41" spans="1:22" ht="15" thickBot="1" x14ac:dyDescent="0.35">
      <c r="Q41" s="100" t="s">
        <v>23</v>
      </c>
      <c r="R41" s="101"/>
      <c r="S41" s="101" t="s">
        <v>24</v>
      </c>
      <c r="T41" s="101"/>
      <c r="U41" s="101" t="s">
        <v>25</v>
      </c>
      <c r="V41" s="102"/>
    </row>
    <row r="42" spans="1:22" ht="18.600000000000001" thickBot="1" x14ac:dyDescent="0.35">
      <c r="A42" t="str">
        <f>IF(B42="","",B42&amp;"|"&amp;D42)</f>
        <v/>
      </c>
      <c r="B42" s="53"/>
      <c r="C42" s="54" t="s">
        <v>21</v>
      </c>
      <c r="D42" s="55"/>
      <c r="E42" s="97" t="s">
        <v>16</v>
      </c>
      <c r="F42" s="98"/>
      <c r="G42" s="97" t="s">
        <v>17</v>
      </c>
      <c r="H42" s="98"/>
      <c r="I42" s="99" t="s">
        <v>18</v>
      </c>
      <c r="J42" s="99"/>
      <c r="K42" s="97" t="s">
        <v>19</v>
      </c>
      <c r="L42" s="98"/>
      <c r="M42" s="99" t="s">
        <v>20</v>
      </c>
      <c r="N42" s="98"/>
      <c r="O42" s="99" t="s">
        <v>22</v>
      </c>
      <c r="P42" s="99"/>
      <c r="Q42" s="60">
        <f>IF(O43&gt;P43,1,0)+IF(O44&gt;P44,1,0)+IF(O45&gt;P45,1,0)+IF(O46&gt;P46,1,0)</f>
        <v>0</v>
      </c>
      <c r="R42" s="61">
        <f>IF(O43&lt;P43,1,0)+IF(O44&lt;P44,1,0)+IF(O45&lt;P45,1,0)+IF(O46&lt;P46,1,0)</f>
        <v>0</v>
      </c>
      <c r="S42" s="61">
        <f>SUM(O43:O46)</f>
        <v>0</v>
      </c>
      <c r="T42" s="61">
        <f>SUM(P43:P46)</f>
        <v>0</v>
      </c>
      <c r="U42" s="61">
        <f>SUM(E43:E46,G43:G46,I43:I46,K43:K46,M43:M46)</f>
        <v>0</v>
      </c>
      <c r="V42" s="62">
        <f>SUM(F43:F46,H43:H46,J43:J46,L43:L46,N43:N46)</f>
        <v>0</v>
      </c>
    </row>
    <row r="43" spans="1:22" ht="18" x14ac:dyDescent="0.35">
      <c r="B43" s="56"/>
      <c r="C43" s="41">
        <v>4</v>
      </c>
      <c r="D43" s="57"/>
      <c r="E43" s="50"/>
      <c r="F43" s="45"/>
      <c r="G43" s="50"/>
      <c r="H43" s="45"/>
      <c r="I43" s="44"/>
      <c r="J43" s="45"/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0</v>
      </c>
    </row>
    <row r="44" spans="1:22" ht="18" x14ac:dyDescent="0.35">
      <c r="B44" s="58"/>
      <c r="C44" s="42">
        <v>3</v>
      </c>
      <c r="D44" s="39"/>
      <c r="E44" s="51"/>
      <c r="F44" s="47"/>
      <c r="G44" s="51"/>
      <c r="H44" s="47"/>
      <c r="I44" s="46"/>
      <c r="J44" s="47"/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0</v>
      </c>
    </row>
    <row r="45" spans="1:22" ht="18" x14ac:dyDescent="0.35">
      <c r="B45" s="58"/>
      <c r="C45" s="42">
        <v>1</v>
      </c>
      <c r="D45" s="39"/>
      <c r="E45" s="51"/>
      <c r="F45" s="47"/>
      <c r="G45" s="51"/>
      <c r="H45" s="47"/>
      <c r="I45" s="46"/>
      <c r="J45" s="47"/>
      <c r="K45" s="51"/>
      <c r="L45" s="47"/>
      <c r="M45" s="46"/>
      <c r="N45" s="47"/>
      <c r="O45" s="46">
        <f t="shared" si="10"/>
        <v>0</v>
      </c>
      <c r="P45" s="47">
        <f t="shared" si="11"/>
        <v>0</v>
      </c>
    </row>
    <row r="46" spans="1:22" ht="18.600000000000001" thickBot="1" x14ac:dyDescent="0.4">
      <c r="B46" s="59"/>
      <c r="C46" s="43">
        <v>2</v>
      </c>
      <c r="D46" s="40"/>
      <c r="E46" s="52"/>
      <c r="F46" s="49"/>
      <c r="G46" s="52"/>
      <c r="H46" s="49"/>
      <c r="I46" s="48"/>
      <c r="J46" s="49"/>
      <c r="K46" s="52"/>
      <c r="L46" s="49"/>
      <c r="M46" s="48"/>
      <c r="N46" s="49"/>
      <c r="O46" s="48">
        <f t="shared" si="10"/>
        <v>0</v>
      </c>
      <c r="P46" s="49">
        <f t="shared" si="11"/>
        <v>0</v>
      </c>
    </row>
    <row r="48" spans="1:22" ht="15" thickBot="1" x14ac:dyDescent="0.35"/>
    <row r="49" spans="1:22" ht="15" thickBot="1" x14ac:dyDescent="0.35">
      <c r="Q49" s="100" t="s">
        <v>23</v>
      </c>
      <c r="R49" s="101"/>
      <c r="S49" s="101" t="s">
        <v>24</v>
      </c>
      <c r="T49" s="101"/>
      <c r="U49" s="101" t="s">
        <v>25</v>
      </c>
      <c r="V49" s="102"/>
    </row>
    <row r="50" spans="1:22" ht="18.600000000000001" thickBot="1" x14ac:dyDescent="0.35">
      <c r="A50" t="str">
        <f>IF(B50="","",B50&amp;"|"&amp;D50)</f>
        <v/>
      </c>
      <c r="B50" s="53"/>
      <c r="C50" s="54" t="s">
        <v>21</v>
      </c>
      <c r="D50" s="55"/>
      <c r="E50" s="97" t="s">
        <v>16</v>
      </c>
      <c r="F50" s="98"/>
      <c r="G50" s="97" t="s">
        <v>17</v>
      </c>
      <c r="H50" s="98"/>
      <c r="I50" s="99" t="s">
        <v>18</v>
      </c>
      <c r="J50" s="99"/>
      <c r="K50" s="97" t="s">
        <v>19</v>
      </c>
      <c r="L50" s="98"/>
      <c r="M50" s="99" t="s">
        <v>20</v>
      </c>
      <c r="N50" s="98"/>
      <c r="O50" s="99" t="s">
        <v>22</v>
      </c>
      <c r="P50" s="99"/>
      <c r="Q50" s="60">
        <f>IF(O51&gt;P51,1,0)+IF(O52&gt;P52,1,0)+IF(O53&gt;P53,1,0)+IF(O54&gt;P54,1,0)</f>
        <v>0</v>
      </c>
      <c r="R50" s="61">
        <f>IF(O51&lt;P51,1,0)+IF(O52&lt;P52,1,0)+IF(O53&lt;P53,1,0)+IF(O54&lt;P54,1,0)</f>
        <v>0</v>
      </c>
      <c r="S50" s="61">
        <f>SUM(O51:O54)</f>
        <v>0</v>
      </c>
      <c r="T50" s="61">
        <f>SUM(P51:P54)</f>
        <v>0</v>
      </c>
      <c r="U50" s="61">
        <f>SUM(E51:E54,G51:G54,I51:I54,K51:K54,M51:M54)</f>
        <v>0</v>
      </c>
      <c r="V50" s="62">
        <f>SUM(F51:F54,H51:H54,J51:J54,L51:L54,N51:N54)</f>
        <v>0</v>
      </c>
    </row>
    <row r="51" spans="1:22" ht="18" x14ac:dyDescent="0.35">
      <c r="B51" s="56"/>
      <c r="C51" s="41">
        <v>4</v>
      </c>
      <c r="D51" s="57"/>
      <c r="E51" s="50"/>
      <c r="F51" s="45"/>
      <c r="G51" s="50"/>
      <c r="H51" s="45"/>
      <c r="I51" s="44"/>
      <c r="J51" s="45"/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0</v>
      </c>
    </row>
    <row r="52" spans="1:22" ht="18" x14ac:dyDescent="0.35">
      <c r="B52" s="58"/>
      <c r="C52" s="42">
        <v>3</v>
      </c>
      <c r="D52" s="39"/>
      <c r="E52" s="51"/>
      <c r="F52" s="47"/>
      <c r="G52" s="51"/>
      <c r="H52" s="47"/>
      <c r="I52" s="46"/>
      <c r="J52" s="47"/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0</v>
      </c>
    </row>
    <row r="53" spans="1:22" ht="18" x14ac:dyDescent="0.35">
      <c r="B53" s="58"/>
      <c r="C53" s="42">
        <v>1</v>
      </c>
      <c r="D53" s="39"/>
      <c r="E53" s="51"/>
      <c r="F53" s="47"/>
      <c r="G53" s="51"/>
      <c r="H53" s="47"/>
      <c r="I53" s="46"/>
      <c r="J53" s="47"/>
      <c r="K53" s="51"/>
      <c r="L53" s="47"/>
      <c r="M53" s="46"/>
      <c r="N53" s="47"/>
      <c r="O53" s="46">
        <f t="shared" si="12"/>
        <v>0</v>
      </c>
      <c r="P53" s="47">
        <f t="shared" si="13"/>
        <v>0</v>
      </c>
    </row>
    <row r="54" spans="1:22" ht="18.600000000000001" thickBot="1" x14ac:dyDescent="0.4">
      <c r="B54" s="59"/>
      <c r="C54" s="43">
        <v>2</v>
      </c>
      <c r="D54" s="40"/>
      <c r="E54" s="52"/>
      <c r="F54" s="49"/>
      <c r="G54" s="52"/>
      <c r="H54" s="49"/>
      <c r="I54" s="48"/>
      <c r="J54" s="49"/>
      <c r="K54" s="52"/>
      <c r="L54" s="49"/>
      <c r="M54" s="48"/>
      <c r="N54" s="49"/>
      <c r="O54" s="48">
        <f t="shared" si="12"/>
        <v>0</v>
      </c>
      <c r="P54" s="49">
        <f t="shared" si="13"/>
        <v>0</v>
      </c>
    </row>
    <row r="56" spans="1:22" ht="15" thickBot="1" x14ac:dyDescent="0.35"/>
    <row r="57" spans="1:22" ht="15" thickBot="1" x14ac:dyDescent="0.35">
      <c r="Q57" s="100" t="s">
        <v>23</v>
      </c>
      <c r="R57" s="101"/>
      <c r="S57" s="101" t="s">
        <v>24</v>
      </c>
      <c r="T57" s="101"/>
      <c r="U57" s="101" t="s">
        <v>25</v>
      </c>
      <c r="V57" s="102"/>
    </row>
    <row r="58" spans="1:22" ht="18.600000000000001" thickBot="1" x14ac:dyDescent="0.35">
      <c r="A58" t="str">
        <f>IF(B58="","",B58&amp;"|"&amp;D58)</f>
        <v/>
      </c>
      <c r="B58" s="53"/>
      <c r="C58" s="54" t="s">
        <v>21</v>
      </c>
      <c r="D58" s="55"/>
      <c r="E58" s="97" t="s">
        <v>16</v>
      </c>
      <c r="F58" s="98"/>
      <c r="G58" s="97" t="s">
        <v>17</v>
      </c>
      <c r="H58" s="98"/>
      <c r="I58" s="99" t="s">
        <v>18</v>
      </c>
      <c r="J58" s="99"/>
      <c r="K58" s="97" t="s">
        <v>19</v>
      </c>
      <c r="L58" s="98"/>
      <c r="M58" s="99" t="s">
        <v>20</v>
      </c>
      <c r="N58" s="98"/>
      <c r="O58" s="99" t="s">
        <v>22</v>
      </c>
      <c r="P58" s="99"/>
      <c r="Q58" s="60">
        <f>IF(O59&gt;P59,1,0)+IF(O60&gt;P60,1,0)+IF(O61&gt;P61,1,0)+IF(O62&gt;P62,1,0)</f>
        <v>0</v>
      </c>
      <c r="R58" s="61">
        <f>IF(O59&lt;P59,1,0)+IF(O60&lt;P60,1,0)+IF(O61&lt;P61,1,0)+IF(O62&lt;P62,1,0)</f>
        <v>0</v>
      </c>
      <c r="S58" s="61">
        <f>SUM(O59:O62)</f>
        <v>0</v>
      </c>
      <c r="T58" s="61">
        <f>SUM(P59:P62)</f>
        <v>0</v>
      </c>
      <c r="U58" s="61">
        <f>SUM(E59:E62,G59:G62,I59:I62,K59:K62,M59:M62)</f>
        <v>0</v>
      </c>
      <c r="V58" s="62">
        <f>SUM(F59:F62,H59:H62,J59:J62,L59:L62,N59:N62)</f>
        <v>0</v>
      </c>
    </row>
    <row r="59" spans="1:22" ht="18" x14ac:dyDescent="0.35">
      <c r="B59" s="56"/>
      <c r="C59" s="41">
        <v>4</v>
      </c>
      <c r="D59" s="57"/>
      <c r="E59" s="50"/>
      <c r="F59" s="45"/>
      <c r="G59" s="50"/>
      <c r="H59" s="45"/>
      <c r="I59" s="44"/>
      <c r="J59" s="45"/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0</v>
      </c>
    </row>
    <row r="60" spans="1:22" ht="18" x14ac:dyDescent="0.35">
      <c r="B60" s="58"/>
      <c r="C60" s="42">
        <v>3</v>
      </c>
      <c r="D60" s="39"/>
      <c r="E60" s="51"/>
      <c r="F60" s="47"/>
      <c r="G60" s="51"/>
      <c r="H60" s="47"/>
      <c r="I60" s="46"/>
      <c r="J60" s="47"/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0</v>
      </c>
    </row>
    <row r="61" spans="1:22" ht="18" x14ac:dyDescent="0.35">
      <c r="B61" s="58"/>
      <c r="C61" s="42">
        <v>1</v>
      </c>
      <c r="D61" s="39"/>
      <c r="E61" s="51"/>
      <c r="F61" s="47"/>
      <c r="G61" s="51"/>
      <c r="H61" s="47"/>
      <c r="I61" s="46"/>
      <c r="J61" s="47"/>
      <c r="K61" s="51"/>
      <c r="L61" s="47"/>
      <c r="M61" s="46"/>
      <c r="N61" s="47"/>
      <c r="O61" s="46">
        <f t="shared" si="14"/>
        <v>0</v>
      </c>
      <c r="P61" s="47">
        <f t="shared" si="15"/>
        <v>0</v>
      </c>
    </row>
    <row r="62" spans="1:22" ht="18.600000000000001" thickBot="1" x14ac:dyDescent="0.4">
      <c r="B62" s="59"/>
      <c r="C62" s="43">
        <v>2</v>
      </c>
      <c r="D62" s="40"/>
      <c r="E62" s="52"/>
      <c r="F62" s="49"/>
      <c r="G62" s="52"/>
      <c r="H62" s="49"/>
      <c r="I62" s="48"/>
      <c r="J62" s="49"/>
      <c r="K62" s="52"/>
      <c r="L62" s="49"/>
      <c r="M62" s="48"/>
      <c r="N62" s="49"/>
      <c r="O62" s="48">
        <f t="shared" si="14"/>
        <v>0</v>
      </c>
      <c r="P62" s="49">
        <f t="shared" si="15"/>
        <v>0</v>
      </c>
    </row>
    <row r="64" spans="1:22" ht="15" thickBot="1" x14ac:dyDescent="0.35"/>
    <row r="65" spans="1:22" ht="15" thickBot="1" x14ac:dyDescent="0.35">
      <c r="Q65" s="100" t="s">
        <v>23</v>
      </c>
      <c r="R65" s="101"/>
      <c r="S65" s="101" t="s">
        <v>24</v>
      </c>
      <c r="T65" s="101"/>
      <c r="U65" s="101" t="s">
        <v>25</v>
      </c>
      <c r="V65" s="102"/>
    </row>
    <row r="66" spans="1:22" ht="18.600000000000001" thickBot="1" x14ac:dyDescent="0.35">
      <c r="A66" t="str">
        <f>IF(B66="","",B66&amp;"|"&amp;D66)</f>
        <v/>
      </c>
      <c r="B66" s="53"/>
      <c r="C66" s="54" t="s">
        <v>21</v>
      </c>
      <c r="D66" s="55"/>
      <c r="E66" s="97" t="s">
        <v>16</v>
      </c>
      <c r="F66" s="98"/>
      <c r="G66" s="97" t="s">
        <v>17</v>
      </c>
      <c r="H66" s="98"/>
      <c r="I66" s="99" t="s">
        <v>18</v>
      </c>
      <c r="J66" s="99"/>
      <c r="K66" s="97" t="s">
        <v>19</v>
      </c>
      <c r="L66" s="98"/>
      <c r="M66" s="99" t="s">
        <v>20</v>
      </c>
      <c r="N66" s="98"/>
      <c r="O66" s="99" t="s">
        <v>22</v>
      </c>
      <c r="P66" s="99"/>
      <c r="Q66" s="60">
        <f>IF(O67&gt;P67,1,0)+IF(O68&gt;P68,1,0)+IF(O69&gt;P69,1,0)+IF(O70&gt;P70,1,0)</f>
        <v>0</v>
      </c>
      <c r="R66" s="61">
        <f>IF(O67&lt;P67,1,0)+IF(O68&lt;P68,1,0)+IF(O69&lt;P69,1,0)+IF(O70&lt;P70,1,0)</f>
        <v>0</v>
      </c>
      <c r="S66" s="61">
        <f>SUM(O67:O70)</f>
        <v>0</v>
      </c>
      <c r="T66" s="61">
        <f>SUM(P67:P70)</f>
        <v>0</v>
      </c>
      <c r="U66" s="61">
        <f>SUM(E67:E70,G67:G70,I67:I70,K67:K70,M67:M70)</f>
        <v>0</v>
      </c>
      <c r="V66" s="62">
        <f>SUM(F67:F70,H67:H70,J67:J70,L67:L70,N67:N70)</f>
        <v>0</v>
      </c>
    </row>
    <row r="67" spans="1:22" ht="18" x14ac:dyDescent="0.35">
      <c r="B67" s="56"/>
      <c r="C67" s="41">
        <v>4</v>
      </c>
      <c r="D67" s="57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" x14ac:dyDescent="0.35">
      <c r="B68" s="58"/>
      <c r="C68" s="42">
        <v>3</v>
      </c>
      <c r="D68" s="39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" x14ac:dyDescent="0.35">
      <c r="B69" s="58"/>
      <c r="C69" s="42">
        <v>1</v>
      </c>
      <c r="D69" s="39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8.600000000000001" thickBot="1" x14ac:dyDescent="0.4">
      <c r="B70" s="59"/>
      <c r="C70" s="43">
        <v>2</v>
      </c>
      <c r="D70" s="40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" thickBot="1" x14ac:dyDescent="0.35"/>
    <row r="73" spans="1:22" ht="15" thickBot="1" x14ac:dyDescent="0.35">
      <c r="Q73" s="100" t="s">
        <v>23</v>
      </c>
      <c r="R73" s="101"/>
      <c r="S73" s="101" t="s">
        <v>24</v>
      </c>
      <c r="T73" s="101"/>
      <c r="U73" s="101" t="s">
        <v>25</v>
      </c>
      <c r="V73" s="102"/>
    </row>
    <row r="74" spans="1:22" ht="18.600000000000001" thickBot="1" x14ac:dyDescent="0.35">
      <c r="A74" t="str">
        <f>IF(B74="","",B74&amp;"|"&amp;D74)</f>
        <v/>
      </c>
      <c r="B74" s="53"/>
      <c r="C74" s="54" t="s">
        <v>21</v>
      </c>
      <c r="D74" s="55"/>
      <c r="E74" s="97" t="s">
        <v>16</v>
      </c>
      <c r="F74" s="98"/>
      <c r="G74" s="97" t="s">
        <v>17</v>
      </c>
      <c r="H74" s="98"/>
      <c r="I74" s="99" t="s">
        <v>18</v>
      </c>
      <c r="J74" s="99"/>
      <c r="K74" s="97" t="s">
        <v>19</v>
      </c>
      <c r="L74" s="98"/>
      <c r="M74" s="99" t="s">
        <v>20</v>
      </c>
      <c r="N74" s="98"/>
      <c r="O74" s="99" t="s">
        <v>22</v>
      </c>
      <c r="P74" s="99"/>
      <c r="Q74" s="60">
        <f>IF(O75&gt;P75,1,0)+IF(O76&gt;P76,1,0)+IF(O77&gt;P77,1,0)+IF(O78&gt;P78,1,0)</f>
        <v>0</v>
      </c>
      <c r="R74" s="61">
        <f>IF(O75&lt;P75,1,0)+IF(O76&lt;P76,1,0)+IF(O77&lt;P77,1,0)+IF(O78&lt;P78,1,0)</f>
        <v>0</v>
      </c>
      <c r="S74" s="61">
        <f>SUM(O75:O78)</f>
        <v>0</v>
      </c>
      <c r="T74" s="61">
        <f>SUM(P75:P78)</f>
        <v>0</v>
      </c>
      <c r="U74" s="61">
        <f>SUM(E75:E78,G75:G78,I75:I78,K75:K78,M75:M78)</f>
        <v>0</v>
      </c>
      <c r="V74" s="62">
        <f>SUM(F75:F78,H75:H78,J75:J78,L75:L78,N75:N78)</f>
        <v>0</v>
      </c>
    </row>
    <row r="75" spans="1:22" ht="18" x14ac:dyDescent="0.35">
      <c r="B75" s="56"/>
      <c r="C75" s="41">
        <v>4</v>
      </c>
      <c r="D75" s="57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" x14ac:dyDescent="0.35">
      <c r="B76" s="58"/>
      <c r="C76" s="42">
        <v>3</v>
      </c>
      <c r="D76" s="39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" x14ac:dyDescent="0.35">
      <c r="B77" s="58"/>
      <c r="C77" s="42">
        <v>1</v>
      </c>
      <c r="D77" s="39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8.600000000000001" thickBot="1" x14ac:dyDescent="0.4">
      <c r="B78" s="59"/>
      <c r="C78" s="43">
        <v>2</v>
      </c>
      <c r="D78" s="40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</sheetData>
  <mergeCells count="90"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55F3C9-98FD-45EE-B55D-A098FFB0A26D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w G A A B Q S w M E F A A C A A g A U Y J I X L Q W 2 f q n A A A A + A A A A B I A H A B D b 2 5 m a W c v U G F j a 2 F n Z S 5 4 b W w g o h g A K K A U A A A A A A A A A A A A A A A A A A A A A A A A A A A A h Y + x D o I w G I R f h X S n L S U x h v y U w c V B E h O j c W 1 q h U Y o h r a W d 3 P w k X w F M Y q 6 O d x w d 9 9 w d 7 / e o B j a J r q o 3 u r O 5 C j B F E X K y O 6 g T Z U j 7 4 7 x H B U c 1 k K e R K W i E T Y 2 G + w h R 7 V z 5 4 y Q E A I O K e 7 6 i j B K E 7 I v V x t Z q 1 a g D 6 z / w 7 E 2 1 g k j F e K w e 4 3 h D C f p K D a j D F M g U w y l N l + E j Y u f 7 U 8 I C 9 8 4 3 y t e + 3 i 5 B T J Z I O 8 X / A F Q S w M E F A A C A A g A U Y J I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G C S F z s 7 U Y D M w M A A P k L A A A T A B w A R m 9 y b X V s Y X M v U 2 V j d G l v b j E u b S C i G A A o o B Q A A A A A A A A A A A A A A A A A A A A A A A A A A A C l V t 1 q 2 z A U v g / k H Y Q H J W U m z H G S t n Q d j K y F r q y F N r C L Y I Y T q 4 u x L Q V L S d N k e Y g + Q i 5 z 0 Y s x 2 A u Y v t d k y z 9 y I r k p E 4 E 4 / k 7 O + c 7 5 j n R E 4 I i 6 G I E 7 / m 2 c 1 m v 1 G h n b I X T A t 2 g T e i 9 P i 2 h D o A f O g A 9 p v Q b Y u s B h G K 0 J e 3 U + H 0 G / 2 Z u G I U T 0 O w 6 9 I c Z e 4 3 A 5 u L Y D e K b 1 i D 2 x K f Y 0 a z X o Y U S Z k a V z H + + 0 f v Q 8 m R I Q R H 8 c T K J n O r M 1 5 r F v D 3 3 Y 7 I c 2 I v c 4 D H r Y n w a o / z i B p J G G 1 Z f L w r E O K M M A h X O 6 W h 3 m v s 9 / P k Y b 5 A J M F j 6 e g D F e L K K 1 7 Y g h P j s O d 9 6 Q U t G B R m E w Y d / Q H o 2 B U f i + R A 6 c V z t O T H L v a j I s S G L K H o z k c 4 l o t 9 2 M 0 y 3 i 3 e E Q e 4 A s X n 6 H M 1 i E u Y M + 0 + w W P 5 C G k l N K v j H I 6 m W B j 5 8 A m v r + Y a l W M E 4 a U s o k 9 p j o D u S a F 8 G u I a H Q + Y r d O J 8 y I R 0 s e a V W + g 5 Z E d u B Y m 9 X L n K a F 4 z P z Z T C s O B 0 5 Q 5 Z u 2 D G S J H 9 + X x i I y d 5 F u u s S k Q S v t R E q Q w r 8 X X T y A H 2 K D T X T V J n 5 g z 6 N F r P s L / V v L c w w L O U V i y O K h k 9 K 4 7 E d b S m C M 7 g Q s z 5 F i K 2 q w q / C h 7 i / u A 5 5 L 9 a P M M s p z w 9 9 n 6 f z W P I d 4 + M N H O d u s m a 0 L 0 v u v B s U F C y A B 1 D B L S 5 x v I g E G i a o v U N R e 9 X 0 M 3 7 P 7 W x m A f m / z U p D b W W W 4 y Y h F m a + x S w 9 U o B t 1 j I i g g G i W R x J g a v n M H r V o J a H G q 1 J J j J M d M 0 J W C b g 2 2 2 J G i H o 5 1 4 S e A u h 7 v J k u B H H D / i S 2 J w z A 2 O 0 y W x O O E W J 9 m S m B g f 0 u T N d q d 7 d C w 1 y U p X t h F b T 6 m h K d e w Q v N C x q a x I 2 S 8 A Z R S c l A l J k e V c n J Y L S j H K y T l B l W i c o t K W b l J t b D c 5 h V p 0 0 J V i 5 s a / Y e 8 7 T f K a 4 r y t j J 5 8 w P n / S C X 3 h K u E C S I N t R / e X L 4 3 U o x S L 6 4 h L p o R K v i t 5 N R V h A Q j q F + 9 H c 4 z P + i i M G P 0 u K A q 6 a m l 6 e m O F j 2 q G 1 H d f t S 8 8 x G 1 I / L v L T 5 F D n Q f m k H 4 i T Z g 0 L 3 j f J 2 B A a 7 F F j M M g l L P s r Z 7 d j Z n u W Y 3 U 7 C o u 4 V j P W l U A O R j F q L e s 1 F l U R O / w F Q S w E C L Q A U A A I A C A B R g k h c t B b Z + q c A A A D 4 A A A A E g A A A A A A A A A A A A A A A A A A A A A A Q 2 9 u Z m l n L 1 B h Y 2 t h Z 2 U u e G 1 s U E s B A i 0 A F A A C A A g A U Y J I X A / K 6 a u k A A A A 6 Q A A A B M A A A A A A A A A A A A A A A A A 8 w A A A F t D b 2 5 0 Z W 5 0 X 1 R 5 c G V z X S 5 4 b W x Q S w E C L Q A U A A I A C A B R g k h c 7 O 1 G A z M D A A D 5 C w A A E w A A A A A A A A A A A A A A A A D k A Q A A R m 9 y b X V s Y X M v U 2 V j d G l v b j E u b V B L B Q Y A A A A A A w A D A M I A A A B k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k F w A A A A A A A A I X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8 O h b M O h c y I g L z 4 8 R W 5 0 c n k g V H l w Z T 0 i R m l s b F R h c m d l d C I g V m F s d W U 9 I n N N w 6 l y a 8 W R e s O p c 2 V r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y L T A 4 V D E 1 O j E 4 O j M 0 L j E w N z Y x N j h a I i A v P j x F b n R y e S B U e X B l P S J R d W V y e U l E I i B W Y W x 1 Z T 0 i c 2 F l O T k 0 N j R i L T Z l Z D Y t N D M 1 N y 0 4 Z G Z k L W Y 3 Y z F h O W Z i Z T E 2 Y i I g L z 4 8 R W 5 0 c n k g V H l w Z T 0 i R m l s b E N v b H V t b l R 5 c G V z I i B W Y W x 1 Z T 0 i c 0 F B Q U d C Z z 0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S W 5 k Z X h f S S Z x d W 9 0 O y w m c X V v d D t J b m R l e F 9 J S S Z x d W 9 0 O y w m c X V v d D t D c 2 F w Y X R v a y Z x d W 9 0 O y w m c X V v d D t D c 2 F w Y X R v a y 4 y J n F 1 b 3 Q 7 X S I g L z 4 8 R W 5 0 c n k g V H l w Z T 0 i R m l s b E N v d W 5 0 I i B W Y W x 1 Z T 0 i b D I 4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3 D q X J r x Z F 6 w 6 l z Z W s v Q X V 0 b 1 J l b W 9 2 Z W R D b 2 x 1 b W 5 z M S 5 7 S W 5 k Z X h f S S w w f S Z x d W 9 0 O y w m c X V v d D t T Z W N 0 a W 9 u M S 9 N w 6 l y a 8 W R e s O p c 2 V r L 0 F 1 d G 9 S Z W 1 v d m V k Q 2 9 s d W 1 u c z E u e 0 l u Z G V 4 X 0 l J L D F 9 J n F 1 b 3 Q 7 L C Z x d W 9 0 O 1 N l Y 3 R p b 2 4 x L 0 3 D q X J r x Z F 6 w 6 l z Z W s v Q X V 0 b 1 J l b W 9 2 Z W R D b 2 x 1 b W 5 z M S 5 7 Q 3 N h c G F 0 b 2 s s M n 0 m c X V v d D s s J n F 1 b 3 Q 7 U 2 V j d G l v b j E v T c O p c m v F k X r D q X N l a y 9 B d X R v U m V t b 3 Z l Z E N v b H V t b n M x L n t D c 2 F w Y X R v a y 4 y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3 D q X J r x Z F 6 w 6 l z Z W s v Q X V 0 b 1 J l b W 9 2 Z W R D b 2 x 1 b W 5 z M S 5 7 S W 5 k Z X h f S S w w f S Z x d W 9 0 O y w m c X V v d D t T Z W N 0 a W 9 u M S 9 N w 6 l y a 8 W R e s O p c 2 V r L 0 F 1 d G 9 S Z W 1 v d m V k Q 2 9 s d W 1 u c z E u e 0 l u Z G V 4 X 0 l J L D F 9 J n F 1 b 3 Q 7 L C Z x d W 9 0 O 1 N l Y 3 R p b 2 4 x L 0 3 D q X J r x Z F 6 w 6 l z Z W s v Q X V 0 b 1 J l b W 9 2 Z W R D b 2 x 1 b W 5 z M S 5 7 Q 3 N h c G F 0 b 2 s s M n 0 m c X V v d D s s J n F 1 b 3 Q 7 U 2 V j d G l v b j E v T c O p c m v F k X r D q X N l a y 9 B d X R v U m V t b 3 Z l Z E N v b H V t b n M x L n t D c 2 F w Y X R v a y 4 y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J U M z J U E 5 c m s l Q z U l O T F 6 J U M z J U E 5 c 2 V r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F E c H V z J T I w b S V D M y V C M 2 R v c y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W 5 k Z X h v c 3 p s b 3 A l M j B o b 3 p 6 J U M z J U E x Y W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Z X M l Q z M l Q U R 0 Z X R 0 J T I w b G V r J U M z J U E 5 c m R l e i V D M y V B O X N l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2 l i b 2 5 0 b 3 R 0 J T I w U 2 9 y b 2 s l M j B z e i V D N S V C M X J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G 5 l d m V 6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B l b H Q l Q z M l Q T F 2 b 2 w l Q z M l Q U R 0 d m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c 2 0 l Q z M l Q T l 0 b C V D N S U 5 M W Q l Q z M l Q T l z Z W s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j Z i Y m k l M j B v c 3 p s b 3 A l M j B l b H Q l Q z M l Q T F 2 b 2 w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c m V u Z G V 6 d m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F k 6 P 3 j S S T E e a C E P 0 d z S l Q g A A A A A C A A A A A A A Q Z g A A A A E A A C A A A A C s O M + g U Q b h Q T K I k Z 9 r t C Y F g y O w C + d K U C D y P g 9 d G V v U b g A A A A A O g A A A A A I A A C A A A A B u 3 e R H M P h l W F s 8 O P l W H J 4 k Q c 5 K O q B K w U o 7 h j 5 I a + 7 g I l A A A A B a 1 z w a Y p O 0 D P q j z H 9 N S V M E 6 Q n L 7 f x l L q 8 Z 2 K N e g W L Q B T Y 4 W Z v X p 6 i 5 9 S r y c v a 5 L 5 X Q i 7 6 a 0 n X h A u Z / J g N W T V F Z w O / i r R 6 q H r L 6 L B S e m / + I 4 0 A A A A D h K R + 7 D z K q 3 M n J A V U 7 7 Y L h 1 / 4 R Y B z F A 5 9 9 u / K q Q e G F r H 9 k c S h C O 0 H f C Q 4 G w z 7 O G t 1 N U t 4 t y H z / x i C 4 a 3 B Y S f x D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user</cp:lastModifiedBy>
  <dcterms:created xsi:type="dcterms:W3CDTF">2023-02-01T17:42:43Z</dcterms:created>
  <dcterms:modified xsi:type="dcterms:W3CDTF">2026-02-10T15:02:03Z</dcterms:modified>
</cp:coreProperties>
</file>