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fileSharing userName="Moni" algorithmName="SHA-512" hashValue="cKGX7cw92eDgKoz39FaFFLrRwywnyxiuEbFwpSGUkD1rEwAe3c36ffypJ7VLf9OWwmo1QCEMd9PnJ9NiClzxJQ==" saltValue="u251sA8BP4oCSv1Xm5xut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4" l="1"/>
  <c r="M22" i="4" s="1"/>
  <c r="L23" i="4"/>
  <c r="M23" i="4" s="1"/>
  <c r="L14" i="4"/>
  <c r="M14" i="4" s="1"/>
  <c r="L15" i="4"/>
  <c r="M15" i="4" s="1"/>
  <c r="L2" i="4"/>
  <c r="M2" i="4" s="1"/>
  <c r="L3" i="4"/>
  <c r="M3" i="4" s="1"/>
  <c r="L4" i="4"/>
  <c r="M4" i="4" s="1"/>
  <c r="L16" i="4"/>
  <c r="M16" i="4" s="1"/>
  <c r="L24" i="4"/>
  <c r="M24" i="4" s="1"/>
  <c r="L5" i="4"/>
  <c r="M5" i="4" s="1"/>
  <c r="L17" i="4"/>
  <c r="M17" i="4" s="1"/>
  <c r="L6" i="4"/>
  <c r="M6" i="4" s="1"/>
  <c r="L7" i="4"/>
  <c r="M7" i="4" s="1"/>
  <c r="L25" i="4"/>
  <c r="M25" i="4" s="1"/>
  <c r="L8" i="4"/>
  <c r="M8" i="4" s="1"/>
  <c r="L9" i="4"/>
  <c r="M9" i="4" s="1"/>
  <c r="L18" i="4"/>
  <c r="M18" i="4" s="1"/>
  <c r="L10" i="4"/>
  <c r="M10" i="4" s="1"/>
  <c r="L11" i="4"/>
  <c r="M11" i="4" s="1"/>
  <c r="L12" i="4"/>
  <c r="M12" i="4" s="1"/>
  <c r="L13" i="4"/>
  <c r="M13" i="4" s="1"/>
  <c r="L19" i="4"/>
  <c r="M19" i="4" s="1"/>
  <c r="L26" i="4"/>
  <c r="M26" i="4" s="1"/>
  <c r="L27" i="4"/>
  <c r="M27" i="4" s="1"/>
  <c r="L20" i="4"/>
  <c r="M20" i="4" s="1"/>
  <c r="L21" i="4"/>
  <c r="M21" i="4" s="1"/>
  <c r="L28" i="4"/>
  <c r="M28" i="4" s="1"/>
  <c r="L29" i="4"/>
  <c r="M29" i="4" s="1"/>
  <c r="F12" i="3"/>
  <c r="F11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T82" i="10"/>
  <c r="T90" i="9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AA14" i="1" l="1"/>
  <c r="Z14" i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M15" i="1" s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<sst xmlns="http://schemas.openxmlformats.org/spreadsheetml/2006/main" count="779" uniqueCount="148">
  <si>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</si>
  <si>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</si>
  <si>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</si>
  <si>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</si>
  <si>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</si>
  <si>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</si>
  <si>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</si>
  <si>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</si>
  <si>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</si>
  <si>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</si>
  <si>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</si>
  <si>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</si>
  <si>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</si>
  <si>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</si>
  <si>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</si>
  <si>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</si>
  <si>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</si>
  <si>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</si>
  <si>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</si>
  <si>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</si>
  <si>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</si>
  <si>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</si>
  <si>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</si>
  <si>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</si>
  <si>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</si>
  <si>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</si>
  <si>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</si>
  <si>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</si>
  <si>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</si>
  <si>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SQUASHBEREK</t>
  </si>
  <si>
    <t>CITY SQUASH CLUB SE</t>
  </si>
  <si>
    <t>BORDROGI BAU-SZEGED SQUASH SE I.</t>
  </si>
  <si>
    <t>CSÉ-STAR TEAM I.</t>
  </si>
  <si>
    <t>ANICO KÉSZHÁZAK EGRI SQUASH SE</t>
  </si>
  <si>
    <t>BUDAÖRSI LABDA EGYLET I.</t>
  </si>
  <si>
    <t>TOP CHALLENGE I.</t>
  </si>
  <si>
    <t>GEKKO</t>
  </si>
  <si>
    <t>SQUASHBEREK|CITY SQUASH CLUB SE</t>
  </si>
  <si>
    <t>CITY SQUASH CLUB SE|SQUASHBEREK</t>
  </si>
  <si>
    <t>SQUASHBEREK|BORDROGI BAU-SZEGED SQUASH SE I.</t>
  </si>
  <si>
    <t>BORDROGI BAU-SZEGED SQUASH SE I.|SQUASHBEREK</t>
  </si>
  <si>
    <t>SQUASHBEREK|CSÉ-STAR TEAM I.</t>
  </si>
  <si>
    <t>CSÉ-STAR TEAM I.|SQUASHBEREK</t>
  </si>
  <si>
    <t>SQUASHBEREK|ANICO KÉSZHÁZAK EGRI SQUASH SE</t>
  </si>
  <si>
    <t>ANICO KÉSZHÁZAK EGRI SQUASH SE|SQUASHBEREK</t>
  </si>
  <si>
    <t>SQUASHBEREK|BUDAÖRSI LABDA EGYLET I.</t>
  </si>
  <si>
    <t>BUDAÖRSI LABDA EGYLET I.|SQUASHBEREK</t>
  </si>
  <si>
    <t>SQUASHBEREK|TOP CHALLENGE I.</t>
  </si>
  <si>
    <t>TOP CHALLENGE I.|SQUASHBEREK</t>
  </si>
  <si>
    <t>SQUASHBEREK|GEKKO</t>
  </si>
  <si>
    <t>GEKKO|SQUASHBEREK</t>
  </si>
  <si>
    <t>CITY SQUASH CLUB SE|BORDROGI BAU-SZEGED SQUASH SE I.</t>
  </si>
  <si>
    <t>BORDROGI BAU-SZEGED SQUASH SE I.|CITY SQUASH CLUB SE</t>
  </si>
  <si>
    <t>CITY SQUASH CLUB SE|CSÉ-STAR TEAM I.</t>
  </si>
  <si>
    <t>CSÉ-STAR TEAM I.|CITY SQUASH CLUB SE</t>
  </si>
  <si>
    <t>CITY SQUASH CLUB SE|ANICO KÉSZHÁZAK EGRI SQUASH SE</t>
  </si>
  <si>
    <t>ANICO KÉSZHÁZAK EGRI SQUASH SE|CITY SQUASH CLUB SE</t>
  </si>
  <si>
    <t>CITY SQUASH CLUB SE|BUDAÖRSI LABDA EGYLET I.</t>
  </si>
  <si>
    <t>BUDAÖRSI LABDA EGYLET I.|CITY SQUASH CLUB SE</t>
  </si>
  <si>
    <t>CITY SQUASH CLUB SE|TOP CHALLENGE I.</t>
  </si>
  <si>
    <t>TOP CHALLENGE I.|CITY SQUASH CLUB SE</t>
  </si>
  <si>
    <t>CITY SQUASH CLUB SE|GEKKO</t>
  </si>
  <si>
    <t>GEKKO|CITY SQUASH CLUB SE</t>
  </si>
  <si>
    <t>BORDROGI BAU-SZEGED SQUASH SE I.|CSÉ-STAR TEAM I.</t>
  </si>
  <si>
    <t>CSÉ-STAR TEAM I.|BORDROGI BAU-SZEGED SQUASH SE I.</t>
  </si>
  <si>
    <t>BORDROGI BAU-SZEGED SQUASH SE I.|ANICO KÉSZHÁZAK EGRI SQUASH SE</t>
  </si>
  <si>
    <t>ANICO KÉSZHÁZAK EGRI SQUASH SE|BORDROGI BAU-SZEGED SQUASH SE I.</t>
  </si>
  <si>
    <t>BORDROGI BAU-SZEGED SQUASH SE I.|BUDAÖRSI LABDA EGYLET I.</t>
  </si>
  <si>
    <t>BUDAÖRSI LABDA EGYLET I.|BORDROGI BAU-SZEGED SQUASH SE I.</t>
  </si>
  <si>
    <t>BORDROGI BAU-SZEGED SQUASH SE I.|TOP CHALLENGE I.</t>
  </si>
  <si>
    <t>TOP CHALLENGE I.|BORDROGI BAU-SZEGED SQUASH SE I.</t>
  </si>
  <si>
    <t>BORDROGI BAU-SZEGED SQUASH SE I.|GEKKO</t>
  </si>
  <si>
    <t>GEKKO|BORDROGI BAU-SZEGED SQUASH SE I.</t>
  </si>
  <si>
    <t>CSÉ-STAR TEAM I.|ANICO KÉSZHÁZAK EGRI SQUASH SE</t>
  </si>
  <si>
    <t>ANICO KÉSZHÁZAK EGRI SQUASH SE|CSÉ-STAR TEAM I.</t>
  </si>
  <si>
    <t>CSÉ-STAR TEAM I.|BUDAÖRSI LABDA EGYLET I.</t>
  </si>
  <si>
    <t>BUDAÖRSI LABDA EGYLET I.|CSÉ-STAR TEAM I.</t>
  </si>
  <si>
    <t>CSÉ-STAR TEAM I.|TOP CHALLENGE I.</t>
  </si>
  <si>
    <t>TOP CHALLENGE I.|CSÉ-STAR TEAM I.</t>
  </si>
  <si>
    <t>CSÉ-STAR TEAM I.|GEKKO</t>
  </si>
  <si>
    <t>GEKKO|CSÉ-STAR TEAM I.</t>
  </si>
  <si>
    <t>ANICO KÉSZHÁZAK EGRI SQUASH SE|BUDAÖRSI LABDA EGYLET I.</t>
  </si>
  <si>
    <t>BUDAÖRSI LABDA EGYLET I.|ANICO KÉSZHÁZAK EGRI SQUASH SE</t>
  </si>
  <si>
    <t>ANICO KÉSZHÁZAK EGRI SQUASH SE|TOP CHALLENGE I.</t>
  </si>
  <si>
    <t>TOP CHALLENGE I.|ANICO KÉSZHÁZAK EGRI SQUASH SE</t>
  </si>
  <si>
    <t>ANICO KÉSZHÁZAK EGRI SQUASH SE|GEKKO</t>
  </si>
  <si>
    <t>GEKKO|ANICO KÉSZHÁZAK EGRI SQUASH SE</t>
  </si>
  <si>
    <t>BUDAÖRSI LABDA EGYLET I.|TOP CHALLENGE I.</t>
  </si>
  <si>
    <t>TOP CHALLENGE I.|BUDAÖRSI LABDA EGYLET I.</t>
  </si>
  <si>
    <t>BUDAÖRSI LABDA EGYLET I.|GEKKO</t>
  </si>
  <si>
    <t>GEKKO|BUDAÖRSI LABDA EGYLET I.</t>
  </si>
  <si>
    <t>TOP CHALLENGE I.|GEKKO</t>
  </si>
  <si>
    <t>GEKKO|TOP CHALLENGE I.</t>
  </si>
  <si>
    <t>Squashberek</t>
  </si>
  <si>
    <t>Muth Lóránt</t>
  </si>
  <si>
    <t>Szabolcsi Márk</t>
  </si>
  <si>
    <t>Bíró Balázs</t>
  </si>
  <si>
    <t>Krajcsák Márk</t>
  </si>
  <si>
    <t>Szebeni Péter</t>
  </si>
  <si>
    <t>Nagy Simon</t>
  </si>
  <si>
    <t>Kamocsai Bendegúz</t>
  </si>
  <si>
    <t>Kispéter Ádám</t>
  </si>
  <si>
    <t>Zséger Ádám</t>
  </si>
  <si>
    <t>Tóth Miklós</t>
  </si>
  <si>
    <t>Rajnai Gábor</t>
  </si>
  <si>
    <t>Püski Lénárd</t>
  </si>
  <si>
    <t>Valló Zoltán</t>
  </si>
  <si>
    <t>Szabóky Márton</t>
  </si>
  <si>
    <t>Bary Gábor</t>
  </si>
  <si>
    <t>Rózsa Barnabás</t>
  </si>
  <si>
    <t>Kohlrusz Balázs</t>
  </si>
  <si>
    <t>Győrfi Gyula</t>
  </si>
  <si>
    <t>Sárkány Lázsló</t>
  </si>
  <si>
    <t>Rácz Gergely</t>
  </si>
  <si>
    <t>Jeszenszky Zoltán</t>
  </si>
  <si>
    <t>Venczel Miklós</t>
  </si>
  <si>
    <t>Komlódi Regő</t>
  </si>
  <si>
    <t>Rácz László</t>
  </si>
  <si>
    <t>Kiss-Máté Csenge</t>
  </si>
  <si>
    <t>-</t>
  </si>
  <si>
    <t>Vida Benjámin</t>
  </si>
  <si>
    <t>Ahmed Kamel</t>
  </si>
  <si>
    <t>Pelczynski Adam</t>
  </si>
  <si>
    <t>Füredi Péter</t>
  </si>
  <si>
    <t>Juhász Áron</t>
  </si>
  <si>
    <t>Szécsi Dávid</t>
  </si>
  <si>
    <t>Lóczy Attila</t>
  </si>
  <si>
    <t>Németh Balázs</t>
  </si>
  <si>
    <t>Kárai Botond</t>
  </si>
  <si>
    <t>Kirner Richárd</t>
  </si>
  <si>
    <t>Sárkány László</t>
  </si>
  <si>
    <t>Konfár Tamás</t>
  </si>
  <si>
    <t>Hurus Zakariás</t>
  </si>
  <si>
    <t>Farkas Balázs</t>
  </si>
  <si>
    <t>Adam Peczynski</t>
  </si>
  <si>
    <t>Kozma András</t>
  </si>
  <si>
    <t>Laczikó Krisztián</t>
  </si>
  <si>
    <t>Adam Pelczynszki</t>
  </si>
  <si>
    <t>Ahmed Hamel</t>
  </si>
  <si>
    <t>Kőmíves Balázs</t>
  </si>
  <si>
    <t>Kispéter Ádá</t>
  </si>
  <si>
    <t>Gábor Róbert</t>
  </si>
  <si>
    <t>Szilvássy Levente</t>
  </si>
  <si>
    <t>Hurme Zakariás</t>
  </si>
  <si>
    <t>Kiss Máté Csenge</t>
  </si>
  <si>
    <t>Kovács Balázs</t>
  </si>
  <si>
    <t>Simon Dániel</t>
  </si>
  <si>
    <t>BODROGI BAU-SZEGED SQUASH SE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</si>
</sst>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64" xfId="0" applyFont="1" applyBorder="1" applyAlignment="1">
      <alignment horizontal="center" vertical="center"/>
    </xf>
    <xf numFmtId="0" fontId="0" fillId="2" borderId="65" xfId="0" applyFill="1" applyBorder="1"/>
    <xf numFmtId="0" fontId="0" fillId="2" borderId="66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4" fillId="0" borderId="57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5" fillId="0" borderId="60" xfId="0" applyFont="1" applyFill="1" applyBorder="1" applyAlignment="1">
      <alignment horizontal="right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right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9" tableType="queryTable" totalsRowShown="0">
  <autoFilter ref="A1:M29"/>
  <sortState ref="A2:M29">
    <sortCondition ref="E1:E29"/>
  </sortState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Z8" sqref="Z8"/>
    </sheetView>
  </sheetViews>
  <sheetFormatPr defaultRowHeight="15" x14ac:dyDescent="0.25"/>
  <cols>
    <col min="1" max="1" width="14.42578125" customWidth="1"/>
    <col min="2" max="17" width="6.85546875" customWidth="1"/>
    <col min="18" max="21" width="6.85546875" hidden="1" customWidth="1"/>
    <col min="22" max="22" width="4.7109375" customWidth="1"/>
    <col min="23" max="23" width="3.42578125" customWidth="1"/>
    <col min="24" max="24" width="4" customWidth="1"/>
    <col min="26" max="26" width="39.42578125" customWidth="1"/>
  </cols>
  <sheetData>
    <row r="1" spans="1:27" ht="15.75" thickBot="1" x14ac:dyDescent="0.3"/>
    <row r="2" spans="1:27" ht="32.25" customHeight="1" x14ac:dyDescent="0.25">
      <c r="A2" s="35"/>
      <c r="B2" s="108" t="str">
        <f>IF(cs_1="","",cs_1)</f>
        <v>SQUASHBEREK</v>
      </c>
      <c r="C2" s="109"/>
      <c r="D2" s="106" t="str">
        <f>IF(cs_2="","",cs_2)</f>
        <v>CITY SQUASH CLUB SE</v>
      </c>
      <c r="E2" s="110"/>
      <c r="F2" s="106" t="str">
        <f>IF(cs_3="","",cs_3)</f>
        <v>BORDROGI BAU-SZEGED SQUASH SE I.</v>
      </c>
      <c r="G2" s="110"/>
      <c r="H2" s="106" t="str">
        <f>IF(cs_4="","",cs_4)</f>
        <v>CSÉ-STAR TEAM I.</v>
      </c>
      <c r="I2" s="110"/>
      <c r="J2" s="106" t="str">
        <f>IF(cs_5="","",cs_5)</f>
        <v>ANICO KÉSZHÁZAK EGRI SQUASH SE</v>
      </c>
      <c r="K2" s="110"/>
      <c r="L2" s="106" t="str">
        <f>IF(cs_6="","",cs_6)</f>
        <v>BUDAÖRSI LABDA EGYLET I.</v>
      </c>
      <c r="M2" s="110"/>
      <c r="N2" s="106" t="str">
        <f>IF(cs_7="","",cs_7)</f>
        <v>TOP CHALLENGE I.</v>
      </c>
      <c r="O2" s="111"/>
      <c r="P2" s="112" t="str">
        <f>IF(cs_8="","",cs_8)</f>
        <v>GEKKO</v>
      </c>
      <c r="Q2" s="113"/>
      <c r="R2" s="106" t="str">
        <f>IF(cs_9="","",cs_9)</f>
        <v/>
      </c>
      <c r="S2" s="110"/>
      <c r="T2" s="106" t="str">
        <f>IF(cs_10="","",cs_10)</f>
        <v/>
      </c>
      <c r="U2" s="107"/>
    </row>
    <row r="3" spans="1:27" ht="17.25" customHeight="1" x14ac:dyDescent="0.25">
      <c r="A3" s="104" t="str">
        <f>IF(cs_1="","",cs_1)</f>
        <v>SQUASHBEREK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1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3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4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0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2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2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101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3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9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12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0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1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11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3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8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7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1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70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0</v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100" t="str">
        <f>IF(cs_2="","",cs_2)</f>
        <v>CITY SQUASH CLUB SE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3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1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3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1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4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0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2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2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30</v>
      </c>
      <c r="AA5" s="17">
        <v>19</v>
      </c>
    </row>
    <row r="6" spans="1:27" ht="17.25" customHeight="1" x14ac:dyDescent="0.25">
      <c r="A6" s="105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9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3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9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3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0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11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4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6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6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70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34</v>
      </c>
      <c r="AA6" s="17">
        <v>18</v>
      </c>
    </row>
    <row r="7" spans="1:27" ht="17.25" customHeight="1" x14ac:dyDescent="0.25">
      <c r="A7" s="104" t="str">
        <f>IF(cs_3="","",cs_3)</f>
        <v>BORDROGI BAU-SZEGED SQUASH SE 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0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4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1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3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1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3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3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1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4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0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4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0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">
        <v>29</v>
      </c>
      <c r="AA7" s="17">
        <v>17</v>
      </c>
    </row>
    <row r="8" spans="1:27" ht="17.25" customHeight="1" x14ac:dyDescent="0.25">
      <c r="A8" s="105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0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12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3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9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5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11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4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7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12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12</v>
      </c>
      <c r="Q8" s="70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0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">
        <v>147</v>
      </c>
      <c r="AA8" s="17">
        <v>9</v>
      </c>
    </row>
    <row r="9" spans="1:27" ht="17.25" customHeight="1" x14ac:dyDescent="0.25">
      <c r="A9" s="104" t="str">
        <f>IF(cs_4="","",cs_4)</f>
        <v>CSÉ-STAR TEAM 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0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4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3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1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4</v>
      </c>
      <c r="Q9" s="4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0</v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">
        <v>32</v>
      </c>
      <c r="AA9" s="17">
        <v>9</v>
      </c>
    </row>
    <row r="10" spans="1:27" ht="17.25" customHeight="1" x14ac:dyDescent="0.25">
      <c r="A10" s="105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1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0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11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5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3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7</v>
      </c>
      <c r="P10" s="22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12</v>
      </c>
      <c r="Q10" s="70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1</v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">
        <v>33</v>
      </c>
      <c r="AA10" s="17">
        <v>7</v>
      </c>
    </row>
    <row r="11" spans="1:27" ht="17.25" customHeight="1" x14ac:dyDescent="0.25">
      <c r="A11" s="104" t="str">
        <f>IF(cs_5="","",cs_5)</f>
        <v>ANICO KÉSZHÁZAK EGRI SQUASH SE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1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3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1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3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2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2</v>
      </c>
      <c r="P11" s="3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4</v>
      </c>
      <c r="Q11" s="4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0</v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">
        <v>35</v>
      </c>
      <c r="AA11" s="17">
        <v>5</v>
      </c>
    </row>
    <row r="12" spans="1:27" ht="17.25" customHeight="1" x14ac:dyDescent="0.25">
      <c r="A12" s="101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3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11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4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11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4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3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3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11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7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8</v>
      </c>
      <c r="P12" s="20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12</v>
      </c>
      <c r="Q12" s="21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0</v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t="s">
        <v>36</v>
      </c>
      <c r="AA12" s="17">
        <v>0</v>
      </c>
    </row>
    <row r="13" spans="1:27" ht="17.25" customHeight="1" x14ac:dyDescent="0.25">
      <c r="A13" s="100" t="str">
        <f>IF(cs_6="","",cs_6)</f>
        <v>BUDAÖRSI LABDA EGYLET I.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2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2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2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2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3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1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4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0</v>
      </c>
      <c r="P13" s="3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4</v>
      </c>
      <c r="Q13" s="4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0</v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105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7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8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6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6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7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11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3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12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2</v>
      </c>
      <c r="P14" s="20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12</v>
      </c>
      <c r="Q14" s="21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0</v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104" t="str">
        <f>IF(cs_7="","",cs_7)</f>
        <v>TOP CHALLENGE I.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0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4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2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2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0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4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4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0</v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105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1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12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7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8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7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12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12</v>
      </c>
      <c r="Q16" s="70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1</v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104" t="str">
        <f>IF(cs_8="","",cs_8)</f>
        <v>GEKKO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0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4</v>
      </c>
      <c r="H17" s="10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0</v>
      </c>
      <c r="I17" s="9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4</v>
      </c>
      <c r="J17" s="3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0</v>
      </c>
      <c r="K17" s="4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4</v>
      </c>
      <c r="L17" s="3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0</v>
      </c>
      <c r="M17" s="4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4</v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0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4</v>
      </c>
      <c r="P17" s="71"/>
      <c r="Q17" s="7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101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0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12</v>
      </c>
      <c r="H18" s="22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1</v>
      </c>
      <c r="I18" s="23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12</v>
      </c>
      <c r="J18" s="20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0</v>
      </c>
      <c r="K18" s="21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12</v>
      </c>
      <c r="L18" s="22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0</v>
      </c>
      <c r="M18" s="23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12</v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1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12</v>
      </c>
      <c r="P18" s="12"/>
      <c r="Q18" s="16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100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101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102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103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6:M16 E14:K14 E13:K13 E19:Q22 L13:M13 L14:M14 N15:O16 P17:Q18 J11:K12 H9:I10 F7:G8 E6 E5 R19:S20 T21:U22 E3:U4 R21:S22 T19:U20 F5:U5 F6:U6 H7:U8 J9:U10 L11:U12 R17:U18 P15:U16 N14:U14 N13:U13 E15:L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9"/>
  <sheetViews>
    <sheetView topLeftCell="C1" workbookViewId="0">
      <selection activeCell="L29" sqref="L29"/>
    </sheetView>
  </sheetViews>
  <sheetFormatPr defaultRowHeight="15" x14ac:dyDescent="0.25"/>
  <cols>
    <col min="1" max="2" width="67.5703125" hidden="1" customWidth="1"/>
    <col min="3" max="4" width="34.42578125" bestFit="1" customWidth="1"/>
    <col min="5" max="5" width="4.42578125" customWidth="1"/>
    <col min="6" max="6" width="14.7109375" bestFit="1" customWidth="1"/>
    <col min="7" max="7" width="15.140625" bestFit="1" customWidth="1"/>
    <col min="8" max="11" width="13" bestFit="1" customWidth="1"/>
    <col min="12" max="12" width="10" customWidth="1"/>
    <col min="13" max="13" width="8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75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45</v>
      </c>
      <c r="B2" t="s">
        <v>46</v>
      </c>
      <c r="C2" t="s">
        <v>29</v>
      </c>
      <c r="D2" s="1" t="s">
        <v>34</v>
      </c>
      <c r="E2" s="17">
        <v>1</v>
      </c>
      <c r="F2" s="36">
        <v>2</v>
      </c>
      <c r="G2" s="36">
        <v>2</v>
      </c>
      <c r="H2" s="36">
        <v>8</v>
      </c>
      <c r="I2" s="36">
        <v>7</v>
      </c>
      <c r="J2" s="36">
        <v>125</v>
      </c>
      <c r="K2" s="36">
        <v>133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" spans="1:13" x14ac:dyDescent="0.25">
      <c r="A3" t="s">
        <v>47</v>
      </c>
      <c r="B3" t="s">
        <v>48</v>
      </c>
      <c r="C3" t="s">
        <v>29</v>
      </c>
      <c r="D3" s="1" t="s">
        <v>35</v>
      </c>
      <c r="E3" s="17">
        <v>1</v>
      </c>
      <c r="F3" s="36">
        <v>4</v>
      </c>
      <c r="G3" s="36">
        <v>0</v>
      </c>
      <c r="H3" s="36">
        <v>12</v>
      </c>
      <c r="I3" s="36">
        <v>1</v>
      </c>
      <c r="J3" s="36">
        <v>147</v>
      </c>
      <c r="K3" s="36">
        <v>81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49</v>
      </c>
      <c r="B4" t="s">
        <v>50</v>
      </c>
      <c r="C4" t="s">
        <v>29</v>
      </c>
      <c r="D4" s="1" t="s">
        <v>36</v>
      </c>
      <c r="E4" s="17">
        <v>1</v>
      </c>
      <c r="F4" s="36">
        <v>4</v>
      </c>
      <c r="G4" s="36">
        <v>0</v>
      </c>
      <c r="H4" s="36">
        <v>12</v>
      </c>
      <c r="I4" s="36">
        <v>0</v>
      </c>
      <c r="J4" s="36">
        <v>135</v>
      </c>
      <c r="K4" s="36">
        <v>72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55</v>
      </c>
      <c r="B5" t="s">
        <v>56</v>
      </c>
      <c r="C5" t="s">
        <v>30</v>
      </c>
      <c r="D5" s="1" t="s">
        <v>33</v>
      </c>
      <c r="E5" s="17">
        <v>1</v>
      </c>
      <c r="F5" s="36">
        <v>3</v>
      </c>
      <c r="G5" s="36">
        <v>1</v>
      </c>
      <c r="H5" s="36">
        <v>11</v>
      </c>
      <c r="I5" s="36">
        <v>4</v>
      </c>
      <c r="J5" s="36">
        <v>146</v>
      </c>
      <c r="K5" s="36">
        <v>96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59</v>
      </c>
      <c r="B6" t="s">
        <v>60</v>
      </c>
      <c r="C6" t="s">
        <v>30</v>
      </c>
      <c r="D6" s="1" t="s">
        <v>35</v>
      </c>
      <c r="E6" s="17">
        <v>1</v>
      </c>
      <c r="F6" s="36">
        <v>4</v>
      </c>
      <c r="G6" s="36">
        <v>0</v>
      </c>
      <c r="H6" s="36">
        <v>12</v>
      </c>
      <c r="I6" s="36">
        <v>1</v>
      </c>
      <c r="J6" s="36">
        <v>134</v>
      </c>
      <c r="K6" s="36">
        <v>63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61</v>
      </c>
      <c r="B7" t="s">
        <v>62</v>
      </c>
      <c r="C7" t="s">
        <v>30</v>
      </c>
      <c r="D7" s="1" t="s">
        <v>36</v>
      </c>
      <c r="E7" s="17">
        <v>1</v>
      </c>
      <c r="F7" s="36">
        <v>4</v>
      </c>
      <c r="G7" s="36">
        <v>0</v>
      </c>
      <c r="H7" s="36">
        <v>12</v>
      </c>
      <c r="I7" s="36">
        <v>0</v>
      </c>
      <c r="J7" s="36">
        <v>132</v>
      </c>
      <c r="K7" s="36">
        <v>49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65</v>
      </c>
      <c r="B8" t="s">
        <v>66</v>
      </c>
      <c r="C8" t="s">
        <v>31</v>
      </c>
      <c r="D8" s="1" t="s">
        <v>33</v>
      </c>
      <c r="E8" s="17">
        <v>1</v>
      </c>
      <c r="F8" s="36">
        <v>3</v>
      </c>
      <c r="G8" s="36">
        <v>1</v>
      </c>
      <c r="H8" s="36">
        <v>9</v>
      </c>
      <c r="I8" s="36">
        <v>4</v>
      </c>
      <c r="J8" s="36">
        <v>135</v>
      </c>
      <c r="K8" s="36">
        <v>81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67</v>
      </c>
      <c r="B9" t="s">
        <v>68</v>
      </c>
      <c r="C9" t="s">
        <v>31</v>
      </c>
      <c r="D9" s="1" t="s">
        <v>34</v>
      </c>
      <c r="E9" s="17">
        <v>1</v>
      </c>
      <c r="F9" s="36">
        <v>1</v>
      </c>
      <c r="G9" s="36">
        <v>3</v>
      </c>
      <c r="H9" s="36">
        <v>7</v>
      </c>
      <c r="I9" s="36">
        <v>9</v>
      </c>
      <c r="J9" s="36">
        <v>134</v>
      </c>
      <c r="K9" s="36">
        <v>151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x14ac:dyDescent="0.25">
      <c r="A10" t="s">
        <v>71</v>
      </c>
      <c r="B10" t="s">
        <v>72</v>
      </c>
      <c r="C10" t="s">
        <v>31</v>
      </c>
      <c r="D10" s="1" t="s">
        <v>36</v>
      </c>
      <c r="E10" s="17">
        <v>1</v>
      </c>
      <c r="F10" s="36">
        <v>4</v>
      </c>
      <c r="G10" s="36">
        <v>0</v>
      </c>
      <c r="H10" s="36">
        <v>12</v>
      </c>
      <c r="I10" s="36">
        <v>0</v>
      </c>
      <c r="J10" s="36">
        <v>132</v>
      </c>
      <c r="K10" s="36">
        <v>31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25">
      <c r="A11" t="s">
        <v>73</v>
      </c>
      <c r="B11" t="s">
        <v>74</v>
      </c>
      <c r="C11" t="s">
        <v>32</v>
      </c>
      <c r="D11" s="1" t="s">
        <v>33</v>
      </c>
      <c r="E11" s="17">
        <v>1</v>
      </c>
      <c r="F11" s="36">
        <v>0</v>
      </c>
      <c r="G11" s="36">
        <v>4</v>
      </c>
      <c r="H11" s="36">
        <v>3</v>
      </c>
      <c r="I11" s="36">
        <v>11</v>
      </c>
      <c r="J11" s="36">
        <v>86</v>
      </c>
      <c r="K11" s="36">
        <v>148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x14ac:dyDescent="0.25">
      <c r="A12" t="s">
        <v>75</v>
      </c>
      <c r="B12" t="s">
        <v>76</v>
      </c>
      <c r="C12" t="s">
        <v>32</v>
      </c>
      <c r="D12" s="1" t="s">
        <v>34</v>
      </c>
      <c r="E12" s="17">
        <v>1</v>
      </c>
      <c r="F12" s="36">
        <v>0</v>
      </c>
      <c r="G12" s="36">
        <v>4</v>
      </c>
      <c r="H12" s="36">
        <v>1</v>
      </c>
      <c r="I12" s="36">
        <v>11</v>
      </c>
      <c r="J12" s="36">
        <v>62</v>
      </c>
      <c r="K12" s="36">
        <v>128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25">
      <c r="A13" t="s">
        <v>77</v>
      </c>
      <c r="B13" t="s">
        <v>78</v>
      </c>
      <c r="C13" t="s">
        <v>32</v>
      </c>
      <c r="D13" s="1" t="s">
        <v>35</v>
      </c>
      <c r="E13" s="17">
        <v>1</v>
      </c>
      <c r="F13" s="36">
        <v>3</v>
      </c>
      <c r="G13" s="36">
        <v>1</v>
      </c>
      <c r="H13" s="36">
        <v>9</v>
      </c>
      <c r="I13" s="36">
        <v>7</v>
      </c>
      <c r="J13" s="36">
        <v>126</v>
      </c>
      <c r="K13" s="36">
        <v>142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t="s">
        <v>41</v>
      </c>
      <c r="B14" t="s">
        <v>42</v>
      </c>
      <c r="C14" t="s">
        <v>29</v>
      </c>
      <c r="D14" s="1" t="s">
        <v>32</v>
      </c>
      <c r="E14" s="17">
        <v>2</v>
      </c>
      <c r="F14" s="36">
        <v>4</v>
      </c>
      <c r="G14" s="36">
        <v>0</v>
      </c>
      <c r="H14" s="36">
        <v>12</v>
      </c>
      <c r="I14" s="36">
        <v>1</v>
      </c>
      <c r="J14" s="36">
        <v>138</v>
      </c>
      <c r="K14" s="36">
        <v>82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43</v>
      </c>
      <c r="B15" t="s">
        <v>44</v>
      </c>
      <c r="C15" t="s">
        <v>29</v>
      </c>
      <c r="D15" s="1" t="s">
        <v>33</v>
      </c>
      <c r="E15" s="17">
        <v>2</v>
      </c>
      <c r="F15" s="36">
        <v>3</v>
      </c>
      <c r="G15" s="36">
        <v>1</v>
      </c>
      <c r="H15" s="36">
        <v>11</v>
      </c>
      <c r="I15" s="36">
        <v>3</v>
      </c>
      <c r="J15" s="36">
        <v>148</v>
      </c>
      <c r="K15" s="36">
        <v>95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51</v>
      </c>
      <c r="B16" t="s">
        <v>52</v>
      </c>
      <c r="C16" t="s">
        <v>30</v>
      </c>
      <c r="D16" s="1" t="s">
        <v>31</v>
      </c>
      <c r="E16" s="17">
        <v>2</v>
      </c>
      <c r="F16" s="36">
        <v>3</v>
      </c>
      <c r="G16" s="36">
        <v>1</v>
      </c>
      <c r="H16" s="36">
        <v>9</v>
      </c>
      <c r="I16" s="36">
        <v>3</v>
      </c>
      <c r="J16" s="36">
        <v>124</v>
      </c>
      <c r="K16" s="36">
        <v>83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57</v>
      </c>
      <c r="B17" t="s">
        <v>58</v>
      </c>
      <c r="C17" t="s">
        <v>30</v>
      </c>
      <c r="D17" s="1" t="s">
        <v>34</v>
      </c>
      <c r="E17" s="17">
        <v>2</v>
      </c>
      <c r="F17" s="36">
        <v>2</v>
      </c>
      <c r="G17" s="36">
        <v>2</v>
      </c>
      <c r="H17" s="36">
        <v>6</v>
      </c>
      <c r="I17" s="36">
        <v>6</v>
      </c>
      <c r="J17" s="36">
        <v>85</v>
      </c>
      <c r="K17" s="36">
        <v>96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8" spans="1:13" x14ac:dyDescent="0.25">
      <c r="A18" t="s">
        <v>69</v>
      </c>
      <c r="B18" t="s">
        <v>70</v>
      </c>
      <c r="C18" t="s">
        <v>31</v>
      </c>
      <c r="D18" s="1" t="s">
        <v>35</v>
      </c>
      <c r="E18" s="17">
        <v>2</v>
      </c>
      <c r="F18" s="36">
        <v>4</v>
      </c>
      <c r="G18" s="36">
        <v>0</v>
      </c>
      <c r="H18" s="36">
        <v>12</v>
      </c>
      <c r="I18" s="36">
        <v>1</v>
      </c>
      <c r="J18" s="36">
        <v>140</v>
      </c>
      <c r="K18" s="36">
        <v>62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79</v>
      </c>
      <c r="B19" t="s">
        <v>80</v>
      </c>
      <c r="C19" t="s">
        <v>32</v>
      </c>
      <c r="D19" s="1" t="s">
        <v>36</v>
      </c>
      <c r="E19" s="17">
        <v>2</v>
      </c>
      <c r="F19" s="36">
        <v>4</v>
      </c>
      <c r="G19" s="36">
        <v>0</v>
      </c>
      <c r="H19" s="36">
        <v>12</v>
      </c>
      <c r="I19" s="36">
        <v>1</v>
      </c>
      <c r="J19" s="36">
        <v>144</v>
      </c>
      <c r="K19" s="36">
        <v>74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85</v>
      </c>
      <c r="B20" t="s">
        <v>86</v>
      </c>
      <c r="C20" t="s">
        <v>33</v>
      </c>
      <c r="D20" s="1" t="s">
        <v>36</v>
      </c>
      <c r="E20" s="17">
        <v>2</v>
      </c>
      <c r="F20" s="36">
        <v>4</v>
      </c>
      <c r="G20" s="36">
        <v>0</v>
      </c>
      <c r="H20" s="36">
        <v>12</v>
      </c>
      <c r="I20" s="36">
        <v>0</v>
      </c>
      <c r="J20" s="36">
        <v>133</v>
      </c>
      <c r="K20" s="36">
        <v>63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87</v>
      </c>
      <c r="B21" t="s">
        <v>88</v>
      </c>
      <c r="C21" t="s">
        <v>34</v>
      </c>
      <c r="D21" s="1" t="s">
        <v>35</v>
      </c>
      <c r="E21" s="17">
        <v>2</v>
      </c>
      <c r="F21" s="36">
        <v>4</v>
      </c>
      <c r="G21" s="36">
        <v>0</v>
      </c>
      <c r="H21" s="36">
        <v>12</v>
      </c>
      <c r="I21" s="36">
        <v>2</v>
      </c>
      <c r="J21" s="36">
        <v>149</v>
      </c>
      <c r="K21" s="36">
        <v>70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25">
      <c r="A22" t="s">
        <v>37</v>
      </c>
      <c r="B22" t="s">
        <v>38</v>
      </c>
      <c r="C22" t="s">
        <v>29</v>
      </c>
      <c r="D22" s="1" t="s">
        <v>30</v>
      </c>
      <c r="E22" s="17">
        <v>3</v>
      </c>
      <c r="F22" s="36">
        <v>1</v>
      </c>
      <c r="G22" s="36">
        <v>3</v>
      </c>
      <c r="H22" s="36">
        <v>3</v>
      </c>
      <c r="I22" s="36">
        <v>9</v>
      </c>
      <c r="J22" s="36">
        <v>77</v>
      </c>
      <c r="K22" s="36">
        <v>117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25">
      <c r="A23" t="s">
        <v>39</v>
      </c>
      <c r="B23" t="s">
        <v>40</v>
      </c>
      <c r="C23" t="s">
        <v>29</v>
      </c>
      <c r="D23" s="1" t="s">
        <v>31</v>
      </c>
      <c r="E23" s="17">
        <v>3</v>
      </c>
      <c r="F23" s="36">
        <v>4</v>
      </c>
      <c r="G23" s="36">
        <v>0</v>
      </c>
      <c r="H23" s="36">
        <v>12</v>
      </c>
      <c r="I23" s="36">
        <v>0</v>
      </c>
      <c r="J23" s="36">
        <v>133</v>
      </c>
      <c r="K23" s="36">
        <v>45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25">
      <c r="A24" t="s">
        <v>53</v>
      </c>
      <c r="B24" t="s">
        <v>54</v>
      </c>
      <c r="C24" t="s">
        <v>30</v>
      </c>
      <c r="D24" s="1" t="s">
        <v>32</v>
      </c>
      <c r="E24" s="17">
        <v>3</v>
      </c>
      <c r="F24" s="36">
        <v>4</v>
      </c>
      <c r="G24" s="36">
        <v>0</v>
      </c>
      <c r="H24" s="36">
        <v>12</v>
      </c>
      <c r="I24" s="36">
        <v>0</v>
      </c>
      <c r="J24" s="36">
        <v>132</v>
      </c>
      <c r="K24" s="36">
        <v>59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25">
      <c r="A25" t="s">
        <v>63</v>
      </c>
      <c r="B25" t="s">
        <v>64</v>
      </c>
      <c r="C25" t="s">
        <v>31</v>
      </c>
      <c r="D25" s="1" t="s">
        <v>32</v>
      </c>
      <c r="E25" s="17">
        <v>3</v>
      </c>
      <c r="F25" s="36">
        <v>1</v>
      </c>
      <c r="G25" s="36">
        <v>3</v>
      </c>
      <c r="H25" s="36">
        <v>5</v>
      </c>
      <c r="I25" s="36">
        <v>11</v>
      </c>
      <c r="J25" s="36">
        <v>116</v>
      </c>
      <c r="K25" s="36">
        <v>161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6" spans="1:13" x14ac:dyDescent="0.25">
      <c r="A26" t="s">
        <v>81</v>
      </c>
      <c r="B26" t="s">
        <v>82</v>
      </c>
      <c r="C26" t="s">
        <v>33</v>
      </c>
      <c r="D26" s="1" t="s">
        <v>34</v>
      </c>
      <c r="E26" s="17">
        <v>3</v>
      </c>
      <c r="F26" s="36">
        <v>1</v>
      </c>
      <c r="G26" s="36">
        <v>3</v>
      </c>
      <c r="H26" s="36">
        <v>3</v>
      </c>
      <c r="I26" s="36">
        <v>11</v>
      </c>
      <c r="J26" s="36">
        <v>96</v>
      </c>
      <c r="K26" s="36">
        <v>145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25">
      <c r="A27" t="s">
        <v>83</v>
      </c>
      <c r="B27" t="s">
        <v>84</v>
      </c>
      <c r="C27" t="s">
        <v>33</v>
      </c>
      <c r="D27" s="1" t="s">
        <v>35</v>
      </c>
      <c r="E27" s="17">
        <v>3</v>
      </c>
      <c r="F27" s="36">
        <v>2</v>
      </c>
      <c r="G27" s="36">
        <v>2</v>
      </c>
      <c r="H27" s="36">
        <v>7</v>
      </c>
      <c r="I27" s="36">
        <v>8</v>
      </c>
      <c r="J27" s="36">
        <v>123</v>
      </c>
      <c r="K27" s="36">
        <v>134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8" spans="1:13" x14ac:dyDescent="0.25">
      <c r="A28" t="s">
        <v>89</v>
      </c>
      <c r="B28" t="s">
        <v>90</v>
      </c>
      <c r="C28" t="s">
        <v>34</v>
      </c>
      <c r="D28" s="1" t="s">
        <v>36</v>
      </c>
      <c r="E28" s="17">
        <v>3</v>
      </c>
      <c r="F28" s="36">
        <v>4</v>
      </c>
      <c r="G28" s="36">
        <v>0</v>
      </c>
      <c r="H28" s="36">
        <v>12</v>
      </c>
      <c r="I28" s="36">
        <v>0</v>
      </c>
      <c r="J28" s="36">
        <v>132</v>
      </c>
      <c r="K28" s="36">
        <v>43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25">
      <c r="A29" t="s">
        <v>91</v>
      </c>
      <c r="B29" t="s">
        <v>92</v>
      </c>
      <c r="C29" t="s">
        <v>35</v>
      </c>
      <c r="D29" s="1" t="s">
        <v>36</v>
      </c>
      <c r="E29" s="17">
        <v>3</v>
      </c>
      <c r="F29" s="36">
        <v>4</v>
      </c>
      <c r="G29" s="36">
        <v>0</v>
      </c>
      <c r="H29" s="36">
        <v>12</v>
      </c>
      <c r="I29" s="36">
        <v>1</v>
      </c>
      <c r="J29" s="36">
        <v>145</v>
      </c>
      <c r="K29" s="36">
        <v>84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E2" sqref="E2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117</v>
      </c>
      <c r="C2">
        <f>IF(cs_1="","",100+SUMIF('Mérkőzések | eredmények'!$C:$C,cs_1,'Mérkőzések | eredmények'!F:F)+SUMIF('Mérkőzések | eredmények'!$D:$D,cs_1,'Mérkőzések | eredmények'!G:G))</f>
        <v>122</v>
      </c>
      <c r="D2">
        <f>IF(cs_1="","",100+SUMIF('Mérkőzések | eredmények'!$C:$C,cs_1,'Mérkőzések | eredmények'!H:H)+SUMIF('Mérkőzések | eredmények'!$D:$D,cs_1,'Mérkőzések | eredmények'!I:I))</f>
        <v>170</v>
      </c>
      <c r="E2">
        <f>IF(cs_1="","",1000+SUMIF('Mérkőzések | eredmények'!$C:$C,cs_1,'Mérkőzések | eredmények'!J:J)+SUMIF('Mérkőzések | eredmények'!$D:$D,cs_1,'Mérkőzések | eredmények'!K:K))</f>
        <v>1903</v>
      </c>
      <c r="F2" s="69">
        <f>IF(cs_1="","",VALUE(Csapatok[[#This Row],[Pontok]]&amp;Csapatok[[#This Row],[Nyert Mérkőzés]]&amp;Csapatok[[#This Row],[Nyert szettek]]&amp;Csapatok[[#This Row],[Szerzett pont]]))</f>
        <v>1171221701903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119</v>
      </c>
      <c r="C3">
        <f>IF(cs_2="","",100+SUMIF('Mérkőzések | eredmények'!$C:$C,cs_2,'Mérkőzések | eredmények'!F:F)+SUMIF('Mérkőzések | eredmények'!$D:$D,cs_2,'Mérkőzések | eredmények'!G:G))</f>
        <v>123</v>
      </c>
      <c r="D3">
        <f>IF(cs_2="","",100+SUMIF('Mérkőzések | eredmények'!$C:$C,cs_2,'Mérkőzések | eredmények'!H:H)+SUMIF('Mérkőzések | eredmények'!$D:$D,cs_2,'Mérkőzések | eredmények'!I:I))</f>
        <v>171</v>
      </c>
      <c r="E3">
        <f>IF(cs_2="","",1000+SUMIF('Mérkőzések | eredmények'!$C:$C,cs_2,'Mérkőzések | eredmények'!J:J)+SUMIF('Mérkőzések | eredmények'!$D:$D,cs_2,'Mérkőzések | eredmények'!K:K))</f>
        <v>1870</v>
      </c>
      <c r="F3" s="69">
        <f>IF(cs_2="","",VALUE(Csapatok[[#This Row],[Pontok]]&amp;Csapatok[[#This Row],[Nyert Mérkőzés]]&amp;Csapatok[[#This Row],[Nyert szettek]]&amp;Csapatok[[#This Row],[Szerzett pont]]))</f>
        <v>1191231711870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109</v>
      </c>
      <c r="C4">
        <f>IF(cs_3="","",100+SUMIF('Mérkőzések | eredmények'!$C:$C,cs_3,'Mérkőzések | eredmények'!F:F)+SUMIF('Mérkőzések | eredmények'!$D:$D,cs_3,'Mérkőzések | eredmények'!G:G))</f>
        <v>114</v>
      </c>
      <c r="D4">
        <f>IF(cs_3="","",100+SUMIF('Mérkőzések | eredmények'!$C:$C,cs_3,'Mérkőzések | eredmények'!H:H)+SUMIF('Mérkőzések | eredmények'!$D:$D,cs_3,'Mérkőzések | eredmények'!I:I))</f>
        <v>148</v>
      </c>
      <c r="E4">
        <f>IF(cs_3="","",1000+SUMIF('Mérkőzések | eredmények'!$C:$C,cs_3,'Mérkőzések | eredmények'!J:J)+SUMIF('Mérkőzések | eredmények'!$D:$D,cs_3,'Mérkőzések | eredmények'!K:K))</f>
        <v>1785</v>
      </c>
      <c r="F4" s="69">
        <f>IF(cs_3="","",VALUE(Csapatok[[#This Row],[Pontok]]&amp;Csapatok[[#This Row],[Nyert Mérkőzés]]&amp;Csapatok[[#This Row],[Nyert szettek]]&amp;Csapatok[[#This Row],[Szerzett pont]]))</f>
        <v>1091141481785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109</v>
      </c>
      <c r="C5">
        <f>IF(cs_4="","",100+SUMIF('Mérkőzések | eredmények'!$C:$C,cs_4,'Mérkőzések | eredmények'!F:F)+SUMIF('Mérkőzések | eredmények'!$D:$D,cs_4,'Mérkőzések | eredmények'!G:G))</f>
        <v>110</v>
      </c>
      <c r="D5">
        <f>IF(cs_4="","",100+SUMIF('Mérkőzések | eredmények'!$C:$C,cs_4,'Mérkőzések | eredmények'!H:H)+SUMIF('Mérkőzések | eredmények'!$D:$D,cs_4,'Mérkőzések | eredmények'!I:I))</f>
        <v>137</v>
      </c>
      <c r="E5">
        <f>IF(cs_4="","",1000+SUMIF('Mérkőzések | eredmények'!$C:$C,cs_4,'Mérkőzések | eredmények'!J:J)+SUMIF('Mérkőzések | eredmények'!$D:$D,cs_4,'Mérkőzések | eredmények'!K:K))</f>
        <v>1720</v>
      </c>
      <c r="F5" s="69">
        <f>IF(cs_4="","",VALUE(Csapatok[[#This Row],[Pontok]]&amp;Csapatok[[#This Row],[Nyert Mérkőzés]]&amp;Csapatok[[#This Row],[Nyert szettek]]&amp;Csapatok[[#This Row],[Szerzett pont]]))</f>
        <v>1091101371720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107</v>
      </c>
      <c r="C6">
        <f>IF(cs_5="","",100+SUMIF('Mérkőzések | eredmények'!$C:$C,cs_5,'Mérkőzések | eredmények'!F:F)+SUMIF('Mérkőzések | eredmények'!$D:$D,cs_5,'Mérkőzések | eredmények'!G:G))</f>
        <v>114</v>
      </c>
      <c r="D6">
        <f>IF(cs_5="","",100+SUMIF('Mérkőzések | eredmények'!$C:$C,cs_5,'Mérkőzések | eredmények'!H:H)+SUMIF('Mérkőzések | eredmények'!$D:$D,cs_5,'Mérkőzések | eredmények'!I:I))</f>
        <v>144</v>
      </c>
      <c r="E6">
        <f>IF(cs_5="","",1000+SUMIF('Mérkőzések | eredmények'!$C:$C,cs_5,'Mérkőzések | eredmények'!J:J)+SUMIF('Mérkőzések | eredmények'!$D:$D,cs_5,'Mérkőzések | eredmények'!K:K))</f>
        <v>1772</v>
      </c>
      <c r="F6" s="69">
        <f>IF(cs_5="","",VALUE(Csapatok[[#This Row],[Pontok]]&amp;Csapatok[[#This Row],[Nyert Mérkőzés]]&amp;Csapatok[[#This Row],[Nyert szettek]]&amp;Csapatok[[#This Row],[Szerzett pont]]))</f>
        <v>1071141441772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118</v>
      </c>
      <c r="C7">
        <f>IF(cs_6="","",100+SUMIF('Mérkőzések | eredmények'!$C:$C,cs_6,'Mérkőzések | eredmények'!F:F)+SUMIF('Mérkőzések | eredmények'!$D:$D,cs_6,'Mérkőzések | eredmények'!G:G))</f>
        <v>122</v>
      </c>
      <c r="D7">
        <f>IF(cs_6="","",100+SUMIF('Mérkőzések | eredmények'!$C:$C,cs_6,'Mérkőzések | eredmények'!H:H)+SUMIF('Mérkőzések | eredmények'!$D:$D,cs_6,'Mérkőzések | eredmények'!I:I))</f>
        <v>168</v>
      </c>
      <c r="E7">
        <f>IF(cs_6="","",1000+SUMIF('Mérkőzések | eredmények'!$C:$C,cs_6,'Mérkőzések | eredmények'!J:J)+SUMIF('Mérkőzések | eredmények'!$D:$D,cs_6,'Mérkőzések | eredmények'!K:K))</f>
        <v>1934</v>
      </c>
      <c r="F7" s="69">
        <f>IF(cs_6="","",VALUE(Csapatok[[#This Row],[Pontok]]&amp;Csapatok[[#This Row],[Nyert Mérkőzés]]&amp;Csapatok[[#This Row],[Nyert szettek]]&amp;Csapatok[[#This Row],[Szerzett pont]]))</f>
        <v>1181221681934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105</v>
      </c>
      <c r="C8">
        <f>IF(cs_7="","",100+SUMIF('Mérkőzések | eredmények'!$C:$C,cs_7,'Mérkőzések | eredmények'!F:F)+SUMIF('Mérkőzések | eredmények'!$D:$D,cs_7,'Mérkőzések | eredmények'!G:G))</f>
        <v>107</v>
      </c>
      <c r="D8">
        <f>IF(cs_7="","",100+SUMIF('Mérkőzések | eredmények'!$C:$C,cs_7,'Mérkőzések | eredmények'!H:H)+SUMIF('Mérkőzések | eredmények'!$D:$D,cs_7,'Mérkőzések | eredmények'!I:I))</f>
        <v>132</v>
      </c>
      <c r="E8">
        <f>IF(cs_7="","",1000+SUMIF('Mérkőzések | eredmények'!$C:$C,cs_7,'Mérkőzések | eredmények'!J:J)+SUMIF('Mérkőzések | eredmények'!$D:$D,cs_7,'Mérkőzések | eredmények'!K:K))</f>
        <v>1697</v>
      </c>
      <c r="F8" s="69">
        <f>IF(cs_7="","",VALUE(Csapatok[[#This Row],[Pontok]]&amp;Csapatok[[#This Row],[Nyert Mérkőzés]]&amp;Csapatok[[#This Row],[Nyert szettek]]&amp;Csapatok[[#This Row],[Szerzett pont]]))</f>
        <v>1051071321697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100</v>
      </c>
      <c r="C9">
        <f>IF(cs_8="","",100+SUMIF('Mérkőzések | eredmények'!$C:$C,cs_8,'Mérkőzések | eredmények'!F:F)+SUMIF('Mérkőzések | eredmények'!$D:$D,cs_8,'Mérkőzések | eredmények'!G:G))</f>
        <v>100</v>
      </c>
      <c r="D9">
        <f>IF(cs_8="","",100+SUMIF('Mérkőzések | eredmények'!$C:$C,cs_8,'Mérkőzések | eredmények'!H:H)+SUMIF('Mérkőzések | eredmények'!$D:$D,cs_8,'Mérkőzések | eredmények'!I:I))</f>
        <v>102</v>
      </c>
      <c r="E9">
        <f>IF(cs_8="","",1000+SUMIF('Mérkőzések | eredmények'!$C:$C,cs_8,'Mérkőzések | eredmények'!J:J)+SUMIF('Mérkőzések | eredmények'!$D:$D,cs_8,'Mérkőzések | eredmények'!K:K))</f>
        <v>1416</v>
      </c>
      <c r="F9" s="69">
        <f>IF(cs_8="","",VALUE(Csapatok[[#This Row],[Pontok]]&amp;Csapatok[[#This Row],[Nyert Mérkőzés]]&amp;Csapatok[[#This Row],[Nyert szettek]]&amp;Csapatok[[#This Row],[Szerzett pont]]))</f>
        <v>1001001021416</v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94"/>
  <sheetViews>
    <sheetView topLeftCell="B1" zoomScale="80" zoomScaleNormal="80" workbookViewId="0">
      <selection activeCell="H43" activeCellId="1" sqref="F43:F46 H43:H46"/>
    </sheetView>
  </sheetViews>
  <sheetFormatPr defaultColWidth="36.42578125" defaultRowHeight="15" x14ac:dyDescent="0.25"/>
  <cols>
    <col min="1" max="1" width="36.42578125" hidden="1" customWidth="1"/>
    <col min="2" max="2" width="42.42578125" style="60" customWidth="1"/>
    <col min="3" max="3" width="5.7109375" customWidth="1"/>
    <col min="4" max="4" width="43.140625" customWidth="1"/>
    <col min="5" max="16" width="6.42578125" customWidth="1"/>
    <col min="17" max="22" width="6.85546875" customWidth="1"/>
  </cols>
  <sheetData>
    <row r="1" spans="1:22" ht="15.75" thickBot="1" x14ac:dyDescent="0.3">
      <c r="Q1" s="117" t="s">
        <v>24</v>
      </c>
      <c r="R1" s="118"/>
      <c r="S1" s="118" t="s">
        <v>25</v>
      </c>
      <c r="T1" s="118"/>
      <c r="U1" s="118" t="s">
        <v>26</v>
      </c>
      <c r="V1" s="119"/>
    </row>
    <row r="2" spans="1:22" ht="19.5" thickBot="1" x14ac:dyDescent="0.3">
      <c r="A2" t="str">
        <f>IF(B2="","",B2&amp;"|"&amp;D2)</f>
        <v>Squashberek|BUDAÖRSI LABDA EGYLET I.</v>
      </c>
      <c r="B2" s="53" t="s">
        <v>93</v>
      </c>
      <c r="C2" s="54" t="s">
        <v>22</v>
      </c>
      <c r="D2" s="55" t="s">
        <v>34</v>
      </c>
      <c r="E2" s="114" t="s">
        <v>17</v>
      </c>
      <c r="F2" s="115"/>
      <c r="G2" s="114" t="s">
        <v>18</v>
      </c>
      <c r="H2" s="115"/>
      <c r="I2" s="116" t="s">
        <v>19</v>
      </c>
      <c r="J2" s="116"/>
      <c r="K2" s="114" t="s">
        <v>20</v>
      </c>
      <c r="L2" s="115"/>
      <c r="M2" s="116" t="s">
        <v>21</v>
      </c>
      <c r="N2" s="115"/>
      <c r="O2" s="116" t="s">
        <v>23</v>
      </c>
      <c r="P2" s="116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8</v>
      </c>
      <c r="T2" s="58">
        <f>SUM(P3:P6)</f>
        <v>7</v>
      </c>
      <c r="U2" s="58">
        <f>SUM(E3:E6,G3:G6,I3:I6,K3:K6,M3:M6)</f>
        <v>125</v>
      </c>
      <c r="V2" s="59">
        <f>SUM(F3:F6,H3:H6,J3:J6,L3:L6,N3:N6)</f>
        <v>133</v>
      </c>
    </row>
    <row r="3" spans="1:22" ht="18" customHeight="1" x14ac:dyDescent="0.3">
      <c r="B3" s="61" t="s">
        <v>94</v>
      </c>
      <c r="C3" s="41">
        <v>4</v>
      </c>
      <c r="D3" s="56" t="s">
        <v>95</v>
      </c>
      <c r="E3" s="50">
        <v>11</v>
      </c>
      <c r="F3" s="45">
        <v>8</v>
      </c>
      <c r="G3" s="50">
        <v>9</v>
      </c>
      <c r="H3" s="45">
        <v>11</v>
      </c>
      <c r="I3" s="44">
        <v>11</v>
      </c>
      <c r="J3" s="45">
        <v>9</v>
      </c>
      <c r="K3" s="50">
        <v>10</v>
      </c>
      <c r="L3" s="45">
        <v>12</v>
      </c>
      <c r="M3" s="44">
        <v>6</v>
      </c>
      <c r="N3" s="45">
        <v>11</v>
      </c>
      <c r="O3" s="44">
        <f>IF(E3&gt;F3,1,0)+IF(G3&gt;H3,1,0)+IF(I3&gt;J3,1,0)+IF(K3&gt;L3,1,0)+IF(M3&gt;N3,1,0)</f>
        <v>2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96</v>
      </c>
      <c r="C4" s="42">
        <v>3</v>
      </c>
      <c r="D4" s="39" t="s">
        <v>97</v>
      </c>
      <c r="E4" s="51">
        <v>3</v>
      </c>
      <c r="F4" s="47">
        <v>11</v>
      </c>
      <c r="G4" s="51">
        <v>0</v>
      </c>
      <c r="H4" s="47">
        <v>11</v>
      </c>
      <c r="I4" s="46">
        <v>5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98</v>
      </c>
      <c r="C5" s="42">
        <v>1</v>
      </c>
      <c r="D5" s="39" t="s">
        <v>99</v>
      </c>
      <c r="E5" s="51">
        <v>11</v>
      </c>
      <c r="F5" s="47">
        <v>6</v>
      </c>
      <c r="G5" s="51">
        <v>3</v>
      </c>
      <c r="H5" s="47">
        <v>11</v>
      </c>
      <c r="I5" s="46">
        <v>12</v>
      </c>
      <c r="J5" s="47">
        <v>10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35">
      <c r="B6" s="63" t="s">
        <v>100</v>
      </c>
      <c r="C6" s="43">
        <v>2</v>
      </c>
      <c r="D6" s="40" t="s">
        <v>101</v>
      </c>
      <c r="E6" s="52">
        <v>11</v>
      </c>
      <c r="F6" s="49">
        <v>4</v>
      </c>
      <c r="G6" s="52">
        <v>11</v>
      </c>
      <c r="H6" s="49">
        <v>7</v>
      </c>
      <c r="I6" s="48">
        <v>11</v>
      </c>
      <c r="J6" s="49">
        <v>4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117" t="s">
        <v>24</v>
      </c>
      <c r="R9" s="118"/>
      <c r="S9" s="118" t="s">
        <v>25</v>
      </c>
      <c r="T9" s="118"/>
      <c r="U9" s="118" t="s">
        <v>26</v>
      </c>
      <c r="V9" s="119"/>
    </row>
    <row r="10" spans="1:22" ht="19.5" thickBot="1" x14ac:dyDescent="0.3">
      <c r="A10" t="str">
        <f>IF(B10="","",B10&amp;"|"&amp;D10)</f>
        <v>TOP CHALLENGE I.|CITY SQUASH CLUB SE</v>
      </c>
      <c r="B10" s="53" t="s">
        <v>35</v>
      </c>
      <c r="C10" s="54" t="s">
        <v>22</v>
      </c>
      <c r="D10" s="55" t="s">
        <v>30</v>
      </c>
      <c r="E10" s="114" t="s">
        <v>17</v>
      </c>
      <c r="F10" s="115"/>
      <c r="G10" s="114" t="s">
        <v>18</v>
      </c>
      <c r="H10" s="115"/>
      <c r="I10" s="116" t="s">
        <v>19</v>
      </c>
      <c r="J10" s="116"/>
      <c r="K10" s="114" t="s">
        <v>20</v>
      </c>
      <c r="L10" s="115"/>
      <c r="M10" s="116" t="s">
        <v>21</v>
      </c>
      <c r="N10" s="115"/>
      <c r="O10" s="116" t="s">
        <v>23</v>
      </c>
      <c r="P10" s="116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1</v>
      </c>
      <c r="T10" s="58">
        <f>SUM(P11:P14)</f>
        <v>12</v>
      </c>
      <c r="U10" s="58">
        <f>SUM(E11:E14,G11:G14,I11:I14,K11:K14,M11:M14)</f>
        <v>63</v>
      </c>
      <c r="V10" s="59">
        <f>SUM(F11:F14,H11:H14,J11:J14,L11:L14,N11:N14)</f>
        <v>134</v>
      </c>
    </row>
    <row r="11" spans="1:22" ht="18.75" x14ac:dyDescent="0.3">
      <c r="B11" s="61" t="s">
        <v>102</v>
      </c>
      <c r="C11" s="41">
        <v>4</v>
      </c>
      <c r="D11" s="56" t="s">
        <v>103</v>
      </c>
      <c r="E11" s="50">
        <v>1</v>
      </c>
      <c r="F11" s="45">
        <v>11</v>
      </c>
      <c r="G11" s="50">
        <v>8</v>
      </c>
      <c r="H11" s="45">
        <v>11</v>
      </c>
      <c r="I11" s="44">
        <v>4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104</v>
      </c>
      <c r="C12" s="42">
        <v>3</v>
      </c>
      <c r="D12" s="39" t="s">
        <v>105</v>
      </c>
      <c r="E12" s="51">
        <v>4</v>
      </c>
      <c r="F12" s="47">
        <v>11</v>
      </c>
      <c r="G12" s="51">
        <v>5</v>
      </c>
      <c r="H12" s="47">
        <v>11</v>
      </c>
      <c r="I12" s="46">
        <v>6</v>
      </c>
      <c r="J12" s="47">
        <v>11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106</v>
      </c>
      <c r="C13" s="42">
        <v>1</v>
      </c>
      <c r="D13" s="39" t="s">
        <v>107</v>
      </c>
      <c r="E13" s="51">
        <v>2</v>
      </c>
      <c r="F13" s="47">
        <v>11</v>
      </c>
      <c r="G13" s="51">
        <v>4</v>
      </c>
      <c r="H13" s="47">
        <v>11</v>
      </c>
      <c r="I13" s="46">
        <v>4</v>
      </c>
      <c r="J13" s="47">
        <v>11</v>
      </c>
      <c r="K13" s="51"/>
      <c r="L13" s="47"/>
      <c r="M13" s="46"/>
      <c r="N13" s="47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108</v>
      </c>
      <c r="C14" s="43">
        <v>2</v>
      </c>
      <c r="D14" s="40" t="s">
        <v>109</v>
      </c>
      <c r="E14" s="52">
        <v>11</v>
      </c>
      <c r="F14" s="49">
        <v>2</v>
      </c>
      <c r="G14" s="52">
        <v>5</v>
      </c>
      <c r="H14" s="49">
        <v>11</v>
      </c>
      <c r="I14" s="48">
        <v>3</v>
      </c>
      <c r="J14" s="49">
        <v>11</v>
      </c>
      <c r="K14" s="52">
        <v>6</v>
      </c>
      <c r="L14" s="49">
        <v>11</v>
      </c>
      <c r="M14" s="48"/>
      <c r="N14" s="49"/>
      <c r="O14" s="48">
        <f t="shared" si="2"/>
        <v>1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117" t="s">
        <v>24</v>
      </c>
      <c r="R17" s="118"/>
      <c r="S17" s="118" t="s">
        <v>25</v>
      </c>
      <c r="T17" s="118"/>
      <c r="U17" s="118" t="s">
        <v>26</v>
      </c>
      <c r="V17" s="119"/>
    </row>
    <row r="18" spans="1:22" ht="19.5" thickBot="1" x14ac:dyDescent="0.3">
      <c r="A18" t="str">
        <f>IF(B18="","",B18&amp;"|"&amp;D18)</f>
        <v>BORDROGI BAU-SZEGED SQUASH SE I.|GEKKO</v>
      </c>
      <c r="B18" s="53" t="s">
        <v>31</v>
      </c>
      <c r="C18" s="54" t="s">
        <v>22</v>
      </c>
      <c r="D18" s="55" t="s">
        <v>36</v>
      </c>
      <c r="E18" s="114" t="s">
        <v>17</v>
      </c>
      <c r="F18" s="115"/>
      <c r="G18" s="114" t="s">
        <v>18</v>
      </c>
      <c r="H18" s="115"/>
      <c r="I18" s="116" t="s">
        <v>19</v>
      </c>
      <c r="J18" s="116"/>
      <c r="K18" s="114" t="s">
        <v>20</v>
      </c>
      <c r="L18" s="115"/>
      <c r="M18" s="116" t="s">
        <v>21</v>
      </c>
      <c r="N18" s="115"/>
      <c r="O18" s="116" t="s">
        <v>23</v>
      </c>
      <c r="P18" s="116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0</v>
      </c>
      <c r="U18" s="58">
        <f>SUM(E19:E22,G19:G22,I19:I22,K19:K22,M19:M22)</f>
        <v>132</v>
      </c>
      <c r="V18" s="59">
        <f>SUM(F19:F22,H19:H22,J19:J22,L19:L22,N19:N22)</f>
        <v>31</v>
      </c>
    </row>
    <row r="19" spans="1:22" ht="18.75" x14ac:dyDescent="0.3">
      <c r="B19" s="61" t="s">
        <v>110</v>
      </c>
      <c r="C19" s="41">
        <v>4</v>
      </c>
      <c r="D19" s="56" t="s">
        <v>111</v>
      </c>
      <c r="E19" s="50">
        <v>11</v>
      </c>
      <c r="F19" s="45">
        <v>6</v>
      </c>
      <c r="G19" s="50">
        <v>11</v>
      </c>
      <c r="H19" s="45">
        <v>3</v>
      </c>
      <c r="I19" s="44">
        <v>11</v>
      </c>
      <c r="J19" s="45">
        <v>6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112</v>
      </c>
      <c r="C20" s="42">
        <v>3</v>
      </c>
      <c r="D20" s="39" t="s">
        <v>113</v>
      </c>
      <c r="E20" s="51">
        <v>11</v>
      </c>
      <c r="F20" s="47">
        <v>4</v>
      </c>
      <c r="G20" s="51">
        <v>11</v>
      </c>
      <c r="H20" s="47">
        <v>2</v>
      </c>
      <c r="I20" s="46">
        <v>11</v>
      </c>
      <c r="J20" s="47">
        <v>0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114</v>
      </c>
      <c r="C21" s="42">
        <v>1</v>
      </c>
      <c r="D21" s="39" t="s">
        <v>115</v>
      </c>
      <c r="E21" s="51">
        <v>11</v>
      </c>
      <c r="F21" s="47">
        <v>0</v>
      </c>
      <c r="G21" s="51">
        <v>11</v>
      </c>
      <c r="H21" s="47">
        <v>1</v>
      </c>
      <c r="I21" s="46">
        <v>11</v>
      </c>
      <c r="J21" s="47">
        <v>2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116</v>
      </c>
      <c r="C22" s="43">
        <v>2</v>
      </c>
      <c r="D22" s="40" t="s">
        <v>117</v>
      </c>
      <c r="E22" s="52">
        <v>11</v>
      </c>
      <c r="F22" s="49">
        <v>4</v>
      </c>
      <c r="G22" s="52">
        <v>11</v>
      </c>
      <c r="H22" s="49">
        <v>2</v>
      </c>
      <c r="I22" s="48">
        <v>11</v>
      </c>
      <c r="J22" s="49">
        <v>1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117" t="s">
        <v>24</v>
      </c>
      <c r="R25" s="118"/>
      <c r="S25" s="118" t="s">
        <v>25</v>
      </c>
      <c r="T25" s="118"/>
      <c r="U25" s="118" t="s">
        <v>26</v>
      </c>
      <c r="V25" s="119"/>
    </row>
    <row r="26" spans="1:22" ht="19.5" thickBot="1" x14ac:dyDescent="0.3">
      <c r="A26" t="str">
        <f>IF(B26="","",B26&amp;"|"&amp;D26)</f>
        <v>ANICO KÉSZHÁZAK EGRI SQUASH SE|CSÉ-STAR TEAM I.</v>
      </c>
      <c r="B26" s="53" t="s">
        <v>33</v>
      </c>
      <c r="C26" s="54" t="s">
        <v>22</v>
      </c>
      <c r="D26" s="55" t="s">
        <v>32</v>
      </c>
      <c r="E26" s="114" t="s">
        <v>17</v>
      </c>
      <c r="F26" s="115"/>
      <c r="G26" s="114" t="s">
        <v>18</v>
      </c>
      <c r="H26" s="115"/>
      <c r="I26" s="116" t="s">
        <v>19</v>
      </c>
      <c r="J26" s="116"/>
      <c r="K26" s="114" t="s">
        <v>20</v>
      </c>
      <c r="L26" s="115"/>
      <c r="M26" s="116" t="s">
        <v>21</v>
      </c>
      <c r="N26" s="115"/>
      <c r="O26" s="116" t="s">
        <v>23</v>
      </c>
      <c r="P26" s="116"/>
      <c r="Q26" s="57">
        <f>IF(O27&gt;P27,1,0)+IF(O28&gt;P28,1,0)+IF(O29&gt;P29,1,0)+IF(O30&gt;P30,1,0)</f>
        <v>4</v>
      </c>
      <c r="R26" s="58">
        <f>IF(O27&lt;P27,1,0)+IF(O28&lt;P28,1,0)+IF(O29&lt;P29,1,0)+IF(O30&lt;P30,1,0)</f>
        <v>0</v>
      </c>
      <c r="S26" s="58">
        <f>SUM(O27:O30)</f>
        <v>11</v>
      </c>
      <c r="T26" s="58">
        <f>SUM(P27:P30)</f>
        <v>3</v>
      </c>
      <c r="U26" s="58">
        <f>SUM(E27:E30,G27:G30,I27:I30,K27:K30,M27:M30)</f>
        <v>148</v>
      </c>
      <c r="V26" s="59">
        <f>SUM(F27:F30,H27:H30,J27:J30,L27:L30,N27:N30)</f>
        <v>86</v>
      </c>
    </row>
    <row r="27" spans="1:22" ht="18.75" x14ac:dyDescent="0.3">
      <c r="B27" s="61" t="s">
        <v>118</v>
      </c>
      <c r="C27" s="41">
        <v>4</v>
      </c>
      <c r="D27" s="56" t="s">
        <v>119</v>
      </c>
      <c r="E27" s="50">
        <v>11</v>
      </c>
      <c r="F27" s="45">
        <v>0</v>
      </c>
      <c r="G27" s="50">
        <v>11</v>
      </c>
      <c r="H27" s="45">
        <v>0</v>
      </c>
      <c r="I27" s="44">
        <v>11</v>
      </c>
      <c r="J27" s="45">
        <v>0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120</v>
      </c>
      <c r="C28" s="42">
        <v>3</v>
      </c>
      <c r="D28" s="39" t="s">
        <v>121</v>
      </c>
      <c r="E28" s="51">
        <v>11</v>
      </c>
      <c r="F28" s="47">
        <v>5</v>
      </c>
      <c r="G28" s="51">
        <v>8</v>
      </c>
      <c r="H28" s="47">
        <v>11</v>
      </c>
      <c r="I28" s="46">
        <v>10</v>
      </c>
      <c r="J28" s="47">
        <v>12</v>
      </c>
      <c r="K28" s="51">
        <v>11</v>
      </c>
      <c r="L28" s="47">
        <v>5</v>
      </c>
      <c r="M28" s="46">
        <v>11</v>
      </c>
      <c r="N28" s="47">
        <v>8</v>
      </c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2</v>
      </c>
    </row>
    <row r="29" spans="1:22" ht="18.75" x14ac:dyDescent="0.3">
      <c r="B29" s="62" t="s">
        <v>122</v>
      </c>
      <c r="C29" s="42">
        <v>1</v>
      </c>
      <c r="D29" s="39" t="s">
        <v>123</v>
      </c>
      <c r="E29" s="51">
        <v>11</v>
      </c>
      <c r="F29" s="47">
        <v>6</v>
      </c>
      <c r="G29" s="51">
        <v>11</v>
      </c>
      <c r="H29" s="47">
        <v>5</v>
      </c>
      <c r="I29" s="46">
        <v>11</v>
      </c>
      <c r="J29" s="47">
        <v>7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124</v>
      </c>
      <c r="C30" s="43">
        <v>2</v>
      </c>
      <c r="D30" s="40" t="s">
        <v>125</v>
      </c>
      <c r="E30" s="52">
        <v>9</v>
      </c>
      <c r="F30" s="49">
        <v>11</v>
      </c>
      <c r="G30" s="52">
        <v>11</v>
      </c>
      <c r="H30" s="49">
        <v>7</v>
      </c>
      <c r="I30" s="48">
        <v>11</v>
      </c>
      <c r="J30" s="49">
        <v>9</v>
      </c>
      <c r="K30" s="52"/>
      <c r="L30" s="49"/>
      <c r="M30" s="48"/>
      <c r="N30" s="49"/>
      <c r="O30" s="48">
        <f t="shared" si="6"/>
        <v>2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117" t="s">
        <v>24</v>
      </c>
      <c r="R33" s="118"/>
      <c r="S33" s="118" t="s">
        <v>25</v>
      </c>
      <c r="T33" s="118"/>
      <c r="U33" s="118" t="s">
        <v>26</v>
      </c>
      <c r="V33" s="119"/>
    </row>
    <row r="34" spans="1:22" ht="19.5" thickBot="1" x14ac:dyDescent="0.3">
      <c r="A34" t="str">
        <f>IF(B34="","",B34&amp;"|"&amp;D34)</f>
        <v>TOP CHALLENGE I.|SQUASHBEREK</v>
      </c>
      <c r="B34" s="53" t="s">
        <v>35</v>
      </c>
      <c r="C34" s="54" t="s">
        <v>22</v>
      </c>
      <c r="D34" s="55" t="s">
        <v>29</v>
      </c>
      <c r="E34" s="114" t="s">
        <v>17</v>
      </c>
      <c r="F34" s="115"/>
      <c r="G34" s="114" t="s">
        <v>18</v>
      </c>
      <c r="H34" s="115"/>
      <c r="I34" s="116" t="s">
        <v>19</v>
      </c>
      <c r="J34" s="116"/>
      <c r="K34" s="114" t="s">
        <v>20</v>
      </c>
      <c r="L34" s="115"/>
      <c r="M34" s="116" t="s">
        <v>21</v>
      </c>
      <c r="N34" s="115"/>
      <c r="O34" s="116" t="s">
        <v>23</v>
      </c>
      <c r="P34" s="116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1</v>
      </c>
      <c r="T34" s="58">
        <f>SUM(P35:P38)</f>
        <v>12</v>
      </c>
      <c r="U34" s="58">
        <f>SUM(E35:E38,G35:G38,I35:I38,K35:K38,M35:M38)</f>
        <v>81</v>
      </c>
      <c r="V34" s="59">
        <f>SUM(F35:F38,H35:H38,J35:J38,L35:L38,N35:N38)</f>
        <v>147</v>
      </c>
    </row>
    <row r="35" spans="1:22" ht="18.75" x14ac:dyDescent="0.3">
      <c r="B35" s="61" t="s">
        <v>102</v>
      </c>
      <c r="C35" s="41">
        <v>4</v>
      </c>
      <c r="D35" s="56" t="s">
        <v>94</v>
      </c>
      <c r="E35" s="50">
        <v>2</v>
      </c>
      <c r="F35" s="45">
        <v>11</v>
      </c>
      <c r="G35" s="50">
        <v>12</v>
      </c>
      <c r="H35" s="45">
        <v>14</v>
      </c>
      <c r="I35" s="44">
        <v>5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104</v>
      </c>
      <c r="C36" s="42">
        <v>3</v>
      </c>
      <c r="D36" s="39" t="s">
        <v>96</v>
      </c>
      <c r="E36" s="51">
        <v>4</v>
      </c>
      <c r="F36" s="47">
        <v>11</v>
      </c>
      <c r="G36" s="51">
        <v>6</v>
      </c>
      <c r="H36" s="47">
        <v>11</v>
      </c>
      <c r="I36" s="46">
        <v>8</v>
      </c>
      <c r="J36" s="47">
        <v>11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126</v>
      </c>
      <c r="C37" s="42">
        <v>1</v>
      </c>
      <c r="D37" s="39" t="s">
        <v>98</v>
      </c>
      <c r="E37" s="51">
        <v>4</v>
      </c>
      <c r="F37" s="47">
        <v>11</v>
      </c>
      <c r="G37" s="51">
        <v>14</v>
      </c>
      <c r="H37" s="47">
        <v>12</v>
      </c>
      <c r="I37" s="46">
        <v>9</v>
      </c>
      <c r="J37" s="47">
        <v>11</v>
      </c>
      <c r="K37" s="51">
        <v>7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9.5" thickBot="1" x14ac:dyDescent="0.35">
      <c r="B38" s="63" t="s">
        <v>106</v>
      </c>
      <c r="C38" s="43">
        <v>2</v>
      </c>
      <c r="D38" s="40" t="s">
        <v>100</v>
      </c>
      <c r="E38" s="52">
        <v>2</v>
      </c>
      <c r="F38" s="49">
        <v>11</v>
      </c>
      <c r="G38" s="52">
        <v>3</v>
      </c>
      <c r="H38" s="49">
        <v>11</v>
      </c>
      <c r="I38" s="48">
        <v>5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117" t="s">
        <v>24</v>
      </c>
      <c r="R41" s="118"/>
      <c r="S41" s="118" t="s">
        <v>25</v>
      </c>
      <c r="T41" s="118"/>
      <c r="U41" s="118" t="s">
        <v>26</v>
      </c>
      <c r="V41" s="119"/>
    </row>
    <row r="42" spans="1:22" ht="19.5" thickBot="1" x14ac:dyDescent="0.3">
      <c r="A42" t="str">
        <f>IF(B42="","",B42&amp;"|"&amp;D42)</f>
        <v>CITY SQUASH CLUB SE|GEKKO</v>
      </c>
      <c r="B42" s="53" t="s">
        <v>30</v>
      </c>
      <c r="C42" s="54" t="s">
        <v>22</v>
      </c>
      <c r="D42" s="55" t="s">
        <v>36</v>
      </c>
      <c r="E42" s="114" t="s">
        <v>17</v>
      </c>
      <c r="F42" s="115"/>
      <c r="G42" s="114" t="s">
        <v>18</v>
      </c>
      <c r="H42" s="115"/>
      <c r="I42" s="116" t="s">
        <v>19</v>
      </c>
      <c r="J42" s="116"/>
      <c r="K42" s="114" t="s">
        <v>20</v>
      </c>
      <c r="L42" s="115"/>
      <c r="M42" s="116" t="s">
        <v>21</v>
      </c>
      <c r="N42" s="115"/>
      <c r="O42" s="116" t="s">
        <v>23</v>
      </c>
      <c r="P42" s="116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0</v>
      </c>
      <c r="U42" s="58">
        <f>SUM(E43:E46,G43:G46,I43:I46,K43:K46,M43:M46)</f>
        <v>132</v>
      </c>
      <c r="V42" s="59">
        <f>SUM(F43:F46,H43:H46,J43:J46,L43:L46,N43:N46)</f>
        <v>49</v>
      </c>
    </row>
    <row r="43" spans="1:22" ht="18.75" x14ac:dyDescent="0.3">
      <c r="B43" s="61" t="s">
        <v>127</v>
      </c>
      <c r="C43" s="41">
        <v>4</v>
      </c>
      <c r="D43" s="56" t="s">
        <v>111</v>
      </c>
      <c r="E43" s="50">
        <v>11</v>
      </c>
      <c r="F43" s="45">
        <v>9</v>
      </c>
      <c r="G43" s="50">
        <v>11</v>
      </c>
      <c r="H43" s="45">
        <v>5</v>
      </c>
      <c r="I43" s="44">
        <v>11</v>
      </c>
      <c r="J43" s="45">
        <v>1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103</v>
      </c>
      <c r="C44" s="42">
        <v>3</v>
      </c>
      <c r="D44" s="39" t="s">
        <v>113</v>
      </c>
      <c r="E44" s="51">
        <v>11</v>
      </c>
      <c r="F44" s="47">
        <v>1</v>
      </c>
      <c r="G44" s="51">
        <v>11</v>
      </c>
      <c r="H44" s="47">
        <v>8</v>
      </c>
      <c r="I44" s="46">
        <v>11</v>
      </c>
      <c r="J44" s="47">
        <v>3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107</v>
      </c>
      <c r="C45" s="42">
        <v>1</v>
      </c>
      <c r="D45" s="39" t="s">
        <v>115</v>
      </c>
      <c r="E45" s="51">
        <v>11</v>
      </c>
      <c r="F45" s="47">
        <v>3</v>
      </c>
      <c r="G45" s="51">
        <v>11</v>
      </c>
      <c r="H45" s="47">
        <v>3</v>
      </c>
      <c r="I45" s="46">
        <v>11</v>
      </c>
      <c r="J45" s="47">
        <v>5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105</v>
      </c>
      <c r="C46" s="43">
        <v>2</v>
      </c>
      <c r="D46" s="40" t="s">
        <v>117</v>
      </c>
      <c r="E46" s="52">
        <v>11</v>
      </c>
      <c r="F46" s="49">
        <v>3</v>
      </c>
      <c r="G46" s="52">
        <v>11</v>
      </c>
      <c r="H46" s="49">
        <v>4</v>
      </c>
      <c r="I46" s="48">
        <v>11</v>
      </c>
      <c r="J46" s="49">
        <v>4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117" t="s">
        <v>24</v>
      </c>
      <c r="R49" s="118"/>
      <c r="S49" s="118" t="s">
        <v>25</v>
      </c>
      <c r="T49" s="118"/>
      <c r="U49" s="118" t="s">
        <v>26</v>
      </c>
      <c r="V49" s="119"/>
    </row>
    <row r="50" spans="1:22" ht="19.5" thickBot="1" x14ac:dyDescent="0.3">
      <c r="A50" t="str">
        <f>IF(B50="","",B50&amp;"|"&amp;D50)</f>
        <v>BORDROGI BAU-SZEGED SQUASH SE I.|ANICO KÉSZHÁZAK EGRI SQUASH SE</v>
      </c>
      <c r="B50" s="53" t="s">
        <v>31</v>
      </c>
      <c r="C50" s="54" t="s">
        <v>22</v>
      </c>
      <c r="D50" s="55" t="s">
        <v>33</v>
      </c>
      <c r="E50" s="114" t="s">
        <v>17</v>
      </c>
      <c r="F50" s="115"/>
      <c r="G50" s="114" t="s">
        <v>18</v>
      </c>
      <c r="H50" s="115"/>
      <c r="I50" s="116" t="s">
        <v>19</v>
      </c>
      <c r="J50" s="116"/>
      <c r="K50" s="114" t="s">
        <v>20</v>
      </c>
      <c r="L50" s="115"/>
      <c r="M50" s="116" t="s">
        <v>21</v>
      </c>
      <c r="N50" s="115"/>
      <c r="O50" s="116" t="s">
        <v>23</v>
      </c>
      <c r="P50" s="116"/>
      <c r="Q50" s="57">
        <f>IF(O51&gt;P51,1,0)+IF(O52&gt;P52,1,0)+IF(O53&gt;P53,1,0)+IF(O54&gt;P54,1,0)</f>
        <v>3</v>
      </c>
      <c r="R50" s="58">
        <f>IF(O51&lt;P51,1,0)+IF(O52&lt;P52,1,0)+IF(O53&lt;P53,1,0)+IF(O54&lt;P54,1,0)</f>
        <v>1</v>
      </c>
      <c r="S50" s="58">
        <f>SUM(O51:O54)</f>
        <v>9</v>
      </c>
      <c r="T50" s="58">
        <f>SUM(P51:P54)</f>
        <v>4</v>
      </c>
      <c r="U50" s="58">
        <f>SUM(E51:E54,G51:G54,I51:I54,K51:K54,M51:M54)</f>
        <v>135</v>
      </c>
      <c r="V50" s="59">
        <f>SUM(F51:F54,H51:H54,J51:J54,L51:L54,N51:N54)</f>
        <v>81</v>
      </c>
    </row>
    <row r="51" spans="1:22" ht="18.75" x14ac:dyDescent="0.3">
      <c r="B51" s="61" t="s">
        <v>110</v>
      </c>
      <c r="C51" s="41">
        <v>4</v>
      </c>
      <c r="D51" s="56" t="s">
        <v>118</v>
      </c>
      <c r="E51" s="50">
        <v>11</v>
      </c>
      <c r="F51" s="45">
        <v>9</v>
      </c>
      <c r="G51" s="50">
        <v>9</v>
      </c>
      <c r="H51" s="45">
        <v>11</v>
      </c>
      <c r="I51" s="44">
        <v>11</v>
      </c>
      <c r="J51" s="45">
        <v>1</v>
      </c>
      <c r="K51" s="50">
        <v>11</v>
      </c>
      <c r="L51" s="45">
        <v>3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112</v>
      </c>
      <c r="C52" s="42">
        <v>3</v>
      </c>
      <c r="D52" s="39" t="s">
        <v>120</v>
      </c>
      <c r="E52" s="51">
        <v>11</v>
      </c>
      <c r="F52" s="47">
        <v>4</v>
      </c>
      <c r="G52" s="51">
        <v>11</v>
      </c>
      <c r="H52" s="47">
        <v>7</v>
      </c>
      <c r="I52" s="46">
        <v>11</v>
      </c>
      <c r="J52" s="47">
        <v>7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114</v>
      </c>
      <c r="C53" s="42">
        <v>1</v>
      </c>
      <c r="D53" s="39" t="s">
        <v>122</v>
      </c>
      <c r="E53" s="51">
        <v>8</v>
      </c>
      <c r="F53" s="47">
        <v>11</v>
      </c>
      <c r="G53" s="51">
        <v>10</v>
      </c>
      <c r="H53" s="47">
        <v>12</v>
      </c>
      <c r="I53" s="46">
        <v>9</v>
      </c>
      <c r="J53" s="47">
        <v>11</v>
      </c>
      <c r="K53" s="51"/>
      <c r="L53" s="47"/>
      <c r="M53" s="46"/>
      <c r="N53" s="47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116</v>
      </c>
      <c r="C54" s="43">
        <v>2</v>
      </c>
      <c r="D54" s="40" t="s">
        <v>124</v>
      </c>
      <c r="E54" s="52">
        <v>11</v>
      </c>
      <c r="F54" s="49">
        <v>2</v>
      </c>
      <c r="G54" s="52">
        <v>11</v>
      </c>
      <c r="H54" s="49">
        <v>1</v>
      </c>
      <c r="I54" s="48">
        <v>11</v>
      </c>
      <c r="J54" s="49">
        <v>2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117" t="s">
        <v>24</v>
      </c>
      <c r="R57" s="118"/>
      <c r="S57" s="118" t="s">
        <v>25</v>
      </c>
      <c r="T57" s="118"/>
      <c r="U57" s="118" t="s">
        <v>26</v>
      </c>
      <c r="V57" s="119"/>
    </row>
    <row r="58" spans="1:22" ht="19.5" thickBot="1" x14ac:dyDescent="0.3">
      <c r="A58" t="str">
        <f>IF(B58="","",B58&amp;"|"&amp;D58)</f>
        <v>BUDAÖRSI LABDA EGYLET I.|CSÉ-STAR TEAM I.</v>
      </c>
      <c r="B58" s="53" t="s">
        <v>34</v>
      </c>
      <c r="C58" s="54" t="s">
        <v>22</v>
      </c>
      <c r="D58" s="55" t="s">
        <v>32</v>
      </c>
      <c r="E58" s="114" t="s">
        <v>17</v>
      </c>
      <c r="F58" s="115"/>
      <c r="G58" s="114" t="s">
        <v>18</v>
      </c>
      <c r="H58" s="115"/>
      <c r="I58" s="116" t="s">
        <v>19</v>
      </c>
      <c r="J58" s="116"/>
      <c r="K58" s="114" t="s">
        <v>20</v>
      </c>
      <c r="L58" s="115"/>
      <c r="M58" s="116" t="s">
        <v>21</v>
      </c>
      <c r="N58" s="115"/>
      <c r="O58" s="116" t="s">
        <v>23</v>
      </c>
      <c r="P58" s="116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11</v>
      </c>
      <c r="T58" s="58">
        <f>SUM(P59:P62)</f>
        <v>1</v>
      </c>
      <c r="U58" s="58">
        <f>SUM(E59:E62,G59:G62,I59:I62,K59:K62,M59:M62)</f>
        <v>128</v>
      </c>
      <c r="V58" s="59">
        <f>SUM(F59:F62,H59:H62,J59:J62,L59:L62,N59:N62)</f>
        <v>62</v>
      </c>
    </row>
    <row r="59" spans="1:22" ht="18.75" x14ac:dyDescent="0.3">
      <c r="B59" s="61" t="s">
        <v>95</v>
      </c>
      <c r="C59" s="41">
        <v>4</v>
      </c>
      <c r="D59" s="56" t="s">
        <v>119</v>
      </c>
      <c r="E59" s="50">
        <v>11</v>
      </c>
      <c r="F59" s="45">
        <v>0</v>
      </c>
      <c r="G59" s="50">
        <v>11</v>
      </c>
      <c r="H59" s="45">
        <v>0</v>
      </c>
      <c r="I59" s="44">
        <v>11</v>
      </c>
      <c r="J59" s="45">
        <v>0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97</v>
      </c>
      <c r="C60" s="42">
        <v>3</v>
      </c>
      <c r="D60" s="39" t="s">
        <v>121</v>
      </c>
      <c r="E60" s="51">
        <v>11</v>
      </c>
      <c r="F60" s="47">
        <v>5</v>
      </c>
      <c r="G60" s="51">
        <v>11</v>
      </c>
      <c r="H60" s="47">
        <v>7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 t="s">
        <v>99</v>
      </c>
      <c r="C61" s="42">
        <v>1</v>
      </c>
      <c r="D61" s="39" t="s">
        <v>123</v>
      </c>
      <c r="E61" s="51">
        <v>7</v>
      </c>
      <c r="F61" s="47">
        <v>11</v>
      </c>
      <c r="G61" s="51">
        <v>11</v>
      </c>
      <c r="H61" s="47">
        <v>8</v>
      </c>
      <c r="I61" s="46">
        <v>11</v>
      </c>
      <c r="J61" s="47">
        <v>7</v>
      </c>
      <c r="K61" s="51">
        <v>11</v>
      </c>
      <c r="L61" s="47">
        <v>8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101</v>
      </c>
      <c r="C62" s="43">
        <v>2</v>
      </c>
      <c r="D62" s="40" t="s">
        <v>125</v>
      </c>
      <c r="E62" s="52">
        <v>11</v>
      </c>
      <c r="F62" s="49">
        <v>3</v>
      </c>
      <c r="G62" s="52">
        <v>11</v>
      </c>
      <c r="H62" s="49">
        <v>8</v>
      </c>
      <c r="I62" s="48"/>
      <c r="J62" s="49"/>
      <c r="K62" s="52"/>
      <c r="L62" s="49"/>
      <c r="M62" s="48"/>
      <c r="N62" s="49"/>
      <c r="O62" s="48">
        <f t="shared" si="14"/>
        <v>2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117" t="s">
        <v>24</v>
      </c>
      <c r="R65" s="118"/>
      <c r="S65" s="118" t="s">
        <v>25</v>
      </c>
      <c r="T65" s="118"/>
      <c r="U65" s="118" t="s">
        <v>26</v>
      </c>
      <c r="V65" s="119"/>
    </row>
    <row r="66" spans="1:22" ht="19.5" thickBot="1" x14ac:dyDescent="0.3">
      <c r="A66" t="str">
        <f>IF(B66="","",B66&amp;"|"&amp;D66)</f>
        <v>SQUASHBEREK|GEKKO</v>
      </c>
      <c r="B66" s="53" t="s">
        <v>29</v>
      </c>
      <c r="C66" s="54" t="s">
        <v>22</v>
      </c>
      <c r="D66" s="55" t="s">
        <v>36</v>
      </c>
      <c r="E66" s="114" t="s">
        <v>17</v>
      </c>
      <c r="F66" s="115"/>
      <c r="G66" s="114" t="s">
        <v>18</v>
      </c>
      <c r="H66" s="115"/>
      <c r="I66" s="116" t="s">
        <v>19</v>
      </c>
      <c r="J66" s="116"/>
      <c r="K66" s="114" t="s">
        <v>20</v>
      </c>
      <c r="L66" s="115"/>
      <c r="M66" s="116" t="s">
        <v>21</v>
      </c>
      <c r="N66" s="115"/>
      <c r="O66" s="116" t="s">
        <v>23</v>
      </c>
      <c r="P66" s="116"/>
      <c r="Q66" s="57">
        <f>IF(O67&gt;P67,1,0)+IF(O68&gt;P68,1,0)+IF(O69&gt;P69,1,0)+IF(O70&gt;P70,1,0)</f>
        <v>4</v>
      </c>
      <c r="R66" s="58">
        <f>IF(O67&lt;P67,1,0)+IF(O68&lt;P68,1,0)+IF(O69&lt;P69,1,0)+IF(O70&lt;P70,1,0)</f>
        <v>0</v>
      </c>
      <c r="S66" s="58">
        <f>SUM(O67:O70)</f>
        <v>12</v>
      </c>
      <c r="T66" s="58">
        <f>SUM(P67:P70)</f>
        <v>0</v>
      </c>
      <c r="U66" s="58">
        <f>SUM(E67:E70,G67:G70,I67:I70,K67:K70,M67:M70)</f>
        <v>135</v>
      </c>
      <c r="V66" s="59">
        <f>SUM(F67:F70,H67:H70,J67:J70,L67:L70,N67:N70)</f>
        <v>72</v>
      </c>
    </row>
    <row r="67" spans="1:22" ht="18.75" x14ac:dyDescent="0.3">
      <c r="B67" s="61" t="s">
        <v>94</v>
      </c>
      <c r="C67" s="41">
        <v>4</v>
      </c>
      <c r="D67" s="56" t="s">
        <v>111</v>
      </c>
      <c r="E67" s="50">
        <v>11</v>
      </c>
      <c r="F67" s="45">
        <v>6</v>
      </c>
      <c r="G67" s="50">
        <v>11</v>
      </c>
      <c r="H67" s="45">
        <v>4</v>
      </c>
      <c r="I67" s="44">
        <v>11</v>
      </c>
      <c r="J67" s="45">
        <v>9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96</v>
      </c>
      <c r="C68" s="42">
        <v>3</v>
      </c>
      <c r="D68" s="39" t="s">
        <v>113</v>
      </c>
      <c r="E68" s="51">
        <v>11</v>
      </c>
      <c r="F68" s="47">
        <v>8</v>
      </c>
      <c r="G68" s="51">
        <v>11</v>
      </c>
      <c r="H68" s="47">
        <v>3</v>
      </c>
      <c r="I68" s="46">
        <v>13</v>
      </c>
      <c r="J68" s="47">
        <v>11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98</v>
      </c>
      <c r="C69" s="42">
        <v>1</v>
      </c>
      <c r="D69" s="39" t="s">
        <v>115</v>
      </c>
      <c r="E69" s="51">
        <v>11</v>
      </c>
      <c r="F69" s="47">
        <v>0</v>
      </c>
      <c r="G69" s="51">
        <v>11</v>
      </c>
      <c r="H69" s="47">
        <v>9</v>
      </c>
      <c r="I69" s="46">
        <v>12</v>
      </c>
      <c r="J69" s="47">
        <v>10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100</v>
      </c>
      <c r="C70" s="43">
        <v>2</v>
      </c>
      <c r="D70" s="40" t="s">
        <v>117</v>
      </c>
      <c r="E70" s="52">
        <v>11</v>
      </c>
      <c r="F70" s="49">
        <v>6</v>
      </c>
      <c r="G70" s="52">
        <v>11</v>
      </c>
      <c r="H70" s="49">
        <v>2</v>
      </c>
      <c r="I70" s="48">
        <v>11</v>
      </c>
      <c r="J70" s="49">
        <v>4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117" t="s">
        <v>24</v>
      </c>
      <c r="R73" s="118"/>
      <c r="S73" s="118" t="s">
        <v>25</v>
      </c>
      <c r="T73" s="118"/>
      <c r="U73" s="118" t="s">
        <v>26</v>
      </c>
      <c r="V73" s="119"/>
    </row>
    <row r="74" spans="1:22" ht="19.5" thickBot="1" x14ac:dyDescent="0.3">
      <c r="A74" t="str">
        <f>IF(B74="","",B74&amp;"|"&amp;D74)</f>
        <v>CITY SQUASH CLUB SE|ANICO KÉSZHÁZAK EGRI SQUASH SE</v>
      </c>
      <c r="B74" s="53" t="s">
        <v>30</v>
      </c>
      <c r="C74" s="54" t="s">
        <v>22</v>
      </c>
      <c r="D74" s="55" t="s">
        <v>33</v>
      </c>
      <c r="E74" s="114" t="s">
        <v>17</v>
      </c>
      <c r="F74" s="115"/>
      <c r="G74" s="114" t="s">
        <v>18</v>
      </c>
      <c r="H74" s="115"/>
      <c r="I74" s="116" t="s">
        <v>19</v>
      </c>
      <c r="J74" s="116"/>
      <c r="K74" s="114" t="s">
        <v>20</v>
      </c>
      <c r="L74" s="115"/>
      <c r="M74" s="116" t="s">
        <v>21</v>
      </c>
      <c r="N74" s="115"/>
      <c r="O74" s="116" t="s">
        <v>23</v>
      </c>
      <c r="P74" s="116"/>
      <c r="Q74" s="57">
        <f>IF(O75&gt;P75,1,0)+IF(O76&gt;P76,1,0)+IF(O77&gt;P77,1,0)+IF(O78&gt;P78,1,0)</f>
        <v>3</v>
      </c>
      <c r="R74" s="58">
        <f>IF(O75&lt;P75,1,0)+IF(O76&lt;P76,1,0)+IF(O77&lt;P77,1,0)+IF(O78&lt;P78,1,0)</f>
        <v>1</v>
      </c>
      <c r="S74" s="58">
        <f>SUM(O75:O78)</f>
        <v>11</v>
      </c>
      <c r="T74" s="58">
        <f>SUM(P75:P78)</f>
        <v>4</v>
      </c>
      <c r="U74" s="58">
        <f>SUM(E75:E78,G75:G78,I75:I78,K75:K78,M75:M78)</f>
        <v>146</v>
      </c>
      <c r="V74" s="59">
        <f>SUM(F75:F78,H75:H78,J75:J78,L75:L78,N75:N78)</f>
        <v>96</v>
      </c>
    </row>
    <row r="75" spans="1:22" ht="18.75" x14ac:dyDescent="0.3">
      <c r="B75" s="61" t="s">
        <v>127</v>
      </c>
      <c r="C75" s="41">
        <v>4</v>
      </c>
      <c r="D75" s="56" t="s">
        <v>118</v>
      </c>
      <c r="E75" s="50">
        <v>11</v>
      </c>
      <c r="F75" s="45">
        <v>3</v>
      </c>
      <c r="G75" s="50">
        <v>11</v>
      </c>
      <c r="H75" s="45">
        <v>3</v>
      </c>
      <c r="I75" s="44">
        <v>8</v>
      </c>
      <c r="J75" s="45">
        <v>11</v>
      </c>
      <c r="K75" s="50">
        <v>11</v>
      </c>
      <c r="L75" s="45">
        <v>9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103</v>
      </c>
      <c r="C76" s="42">
        <v>3</v>
      </c>
      <c r="D76" s="39" t="s">
        <v>120</v>
      </c>
      <c r="E76" s="51">
        <v>11</v>
      </c>
      <c r="F76" s="47">
        <v>3</v>
      </c>
      <c r="G76" s="51">
        <v>11</v>
      </c>
      <c r="H76" s="47">
        <v>5</v>
      </c>
      <c r="I76" s="46">
        <v>11</v>
      </c>
      <c r="J76" s="47">
        <v>7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 t="s">
        <v>109</v>
      </c>
      <c r="C77" s="42">
        <v>1</v>
      </c>
      <c r="D77" s="39" t="s">
        <v>122</v>
      </c>
      <c r="E77" s="51">
        <v>11</v>
      </c>
      <c r="F77" s="47">
        <v>5</v>
      </c>
      <c r="G77" s="51">
        <v>11</v>
      </c>
      <c r="H77" s="47">
        <v>9</v>
      </c>
      <c r="I77" s="46">
        <v>7</v>
      </c>
      <c r="J77" s="47">
        <v>11</v>
      </c>
      <c r="K77" s="51">
        <v>9</v>
      </c>
      <c r="L77" s="47">
        <v>11</v>
      </c>
      <c r="M77" s="46">
        <v>1</v>
      </c>
      <c r="N77" s="47">
        <v>11</v>
      </c>
      <c r="O77" s="46">
        <f t="shared" si="18"/>
        <v>2</v>
      </c>
      <c r="P77" s="47">
        <f t="shared" si="19"/>
        <v>3</v>
      </c>
    </row>
    <row r="78" spans="1:22" ht="19.5" thickBot="1" x14ac:dyDescent="0.35">
      <c r="B78" s="63" t="s">
        <v>105</v>
      </c>
      <c r="C78" s="43">
        <v>2</v>
      </c>
      <c r="D78" s="40" t="s">
        <v>124</v>
      </c>
      <c r="E78" s="52">
        <v>11</v>
      </c>
      <c r="F78" s="49">
        <v>2</v>
      </c>
      <c r="G78" s="52">
        <v>11</v>
      </c>
      <c r="H78" s="49">
        <v>1</v>
      </c>
      <c r="I78" s="48">
        <v>11</v>
      </c>
      <c r="J78" s="49">
        <v>5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117" t="s">
        <v>24</v>
      </c>
      <c r="R81" s="118"/>
      <c r="S81" s="118" t="s">
        <v>25</v>
      </c>
      <c r="T81" s="118"/>
      <c r="U81" s="118" t="s">
        <v>26</v>
      </c>
      <c r="V81" s="119"/>
    </row>
    <row r="82" spans="1:22" ht="19.5" thickBot="1" x14ac:dyDescent="0.3">
      <c r="A82" t="str">
        <f>IF(B82="","",B82&amp;"|"&amp;D82)</f>
        <v>BORDROGI BAU-SZEGED SQUASH SE I.|BUDAÖRSI LABDA EGYLET I.</v>
      </c>
      <c r="B82" s="53" t="s">
        <v>31</v>
      </c>
      <c r="C82" s="54" t="s">
        <v>22</v>
      </c>
      <c r="D82" s="55" t="s">
        <v>34</v>
      </c>
      <c r="E82" s="114" t="s">
        <v>17</v>
      </c>
      <c r="F82" s="115"/>
      <c r="G82" s="114" t="s">
        <v>18</v>
      </c>
      <c r="H82" s="115"/>
      <c r="I82" s="116" t="s">
        <v>19</v>
      </c>
      <c r="J82" s="116"/>
      <c r="K82" s="114" t="s">
        <v>20</v>
      </c>
      <c r="L82" s="115"/>
      <c r="M82" s="116" t="s">
        <v>21</v>
      </c>
      <c r="N82" s="115"/>
      <c r="O82" s="116" t="s">
        <v>23</v>
      </c>
      <c r="P82" s="116"/>
      <c r="Q82" s="57">
        <f>IF(O83&gt;P83,1,0)+IF(O84&gt;P84,1,0)+IF(O85&gt;P85,1,0)+IF(O86&gt;P86,1,0)</f>
        <v>1</v>
      </c>
      <c r="R82" s="58">
        <f>IF(O83&lt;P83,1,0)+IF(O84&lt;P84,1,0)+IF(O85&lt;P85,1,0)+IF(O86&lt;P86,1,0)</f>
        <v>3</v>
      </c>
      <c r="S82" s="58">
        <f>SUM(O83:O86)</f>
        <v>7</v>
      </c>
      <c r="T82" s="58">
        <f>SUM(P83:P86)</f>
        <v>9</v>
      </c>
      <c r="U82" s="58">
        <f>SUM(E83:E86,G83:G86,I83:I86,K83:K86,M83:M86)</f>
        <v>134</v>
      </c>
      <c r="V82" s="59">
        <f>SUM(F83:F86,H83:H86,J83:J86,L83:L86,N83:N86)</f>
        <v>151</v>
      </c>
    </row>
    <row r="83" spans="1:22" ht="18.75" x14ac:dyDescent="0.3">
      <c r="B83" s="61" t="s">
        <v>110</v>
      </c>
      <c r="C83" s="41">
        <v>4</v>
      </c>
      <c r="D83" s="56" t="s">
        <v>95</v>
      </c>
      <c r="E83" s="50">
        <v>11</v>
      </c>
      <c r="F83" s="45">
        <v>8</v>
      </c>
      <c r="G83" s="50">
        <v>11</v>
      </c>
      <c r="H83" s="45">
        <v>9</v>
      </c>
      <c r="I83" s="44">
        <v>11</v>
      </c>
      <c r="J83" s="45">
        <v>4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.75" x14ac:dyDescent="0.3">
      <c r="B84" s="62" t="s">
        <v>112</v>
      </c>
      <c r="C84" s="42">
        <v>3</v>
      </c>
      <c r="D84" s="39" t="s">
        <v>128</v>
      </c>
      <c r="E84" s="51">
        <v>11</v>
      </c>
      <c r="F84" s="47">
        <v>8</v>
      </c>
      <c r="G84" s="51">
        <v>9</v>
      </c>
      <c r="H84" s="47">
        <v>11</v>
      </c>
      <c r="I84" s="46">
        <v>11</v>
      </c>
      <c r="J84" s="47">
        <v>5</v>
      </c>
      <c r="K84" s="51">
        <v>5</v>
      </c>
      <c r="L84" s="47">
        <v>11</v>
      </c>
      <c r="M84" s="46">
        <v>6</v>
      </c>
      <c r="N84" s="47">
        <v>11</v>
      </c>
      <c r="O84" s="46">
        <f t="shared" ref="O84:O86" si="20">IF(E84&gt;F84,1,0)+IF(G84&gt;H84,1,0)+IF(I84&gt;J84,1,0)+IF(K84&gt;L84,1,0)+IF(M84&gt;N84,1,0)</f>
        <v>2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114</v>
      </c>
      <c r="C85" s="42">
        <v>1</v>
      </c>
      <c r="D85" s="39" t="s">
        <v>101</v>
      </c>
      <c r="E85" s="51">
        <v>8</v>
      </c>
      <c r="F85" s="47">
        <v>11</v>
      </c>
      <c r="G85" s="51">
        <v>11</v>
      </c>
      <c r="H85" s="47">
        <v>9</v>
      </c>
      <c r="I85" s="46">
        <v>11</v>
      </c>
      <c r="J85" s="47">
        <v>9</v>
      </c>
      <c r="K85" s="51">
        <v>7</v>
      </c>
      <c r="L85" s="47">
        <v>11</v>
      </c>
      <c r="M85" s="46">
        <v>9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9.5" thickBot="1" x14ac:dyDescent="0.35">
      <c r="B86" s="63" t="s">
        <v>116</v>
      </c>
      <c r="C86" s="43">
        <v>2</v>
      </c>
      <c r="D86" s="40" t="s">
        <v>97</v>
      </c>
      <c r="E86" s="52">
        <v>2</v>
      </c>
      <c r="F86" s="49">
        <v>11</v>
      </c>
      <c r="G86" s="52">
        <v>3</v>
      </c>
      <c r="H86" s="49">
        <v>11</v>
      </c>
      <c r="I86" s="48">
        <v>8</v>
      </c>
      <c r="J86" s="49">
        <v>11</v>
      </c>
      <c r="K86" s="52"/>
      <c r="L86" s="49"/>
      <c r="M86" s="48"/>
      <c r="N86" s="49"/>
      <c r="O86" s="48">
        <f t="shared" si="20"/>
        <v>0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117" t="s">
        <v>24</v>
      </c>
      <c r="R89" s="118"/>
      <c r="S89" s="118" t="s">
        <v>25</v>
      </c>
      <c r="T89" s="118"/>
      <c r="U89" s="118" t="s">
        <v>26</v>
      </c>
      <c r="V89" s="119"/>
    </row>
    <row r="90" spans="1:22" ht="19.5" thickBot="1" x14ac:dyDescent="0.3">
      <c r="A90" t="str">
        <f>IF(B90="","",B90&amp;"|"&amp;D90)</f>
        <v>CSÉ-STAR TEAM I.|TOP CHALLENGE I.</v>
      </c>
      <c r="B90" s="53" t="s">
        <v>32</v>
      </c>
      <c r="C90" s="54" t="s">
        <v>22</v>
      </c>
      <c r="D90" s="55" t="s">
        <v>35</v>
      </c>
      <c r="E90" s="114" t="s">
        <v>17</v>
      </c>
      <c r="F90" s="115"/>
      <c r="G90" s="114" t="s">
        <v>18</v>
      </c>
      <c r="H90" s="115"/>
      <c r="I90" s="116" t="s">
        <v>19</v>
      </c>
      <c r="J90" s="116"/>
      <c r="K90" s="114" t="s">
        <v>20</v>
      </c>
      <c r="L90" s="115"/>
      <c r="M90" s="116" t="s">
        <v>21</v>
      </c>
      <c r="N90" s="115"/>
      <c r="O90" s="116" t="s">
        <v>23</v>
      </c>
      <c r="P90" s="116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7</v>
      </c>
      <c r="U90" s="58">
        <f>SUM(E91:E94,G91:G94,I91:I94,K91:K94,M91:M94)</f>
        <v>126</v>
      </c>
      <c r="V90" s="59">
        <f>SUM(F91:F94,H91:H94,J91:J94,L91:L94,N91:N94)</f>
        <v>142</v>
      </c>
    </row>
    <row r="91" spans="1:22" ht="18.75" x14ac:dyDescent="0.3">
      <c r="B91" s="61" t="s">
        <v>119</v>
      </c>
      <c r="C91" s="41">
        <v>4</v>
      </c>
      <c r="D91" s="56"/>
      <c r="E91" s="50">
        <v>0</v>
      </c>
      <c r="F91" s="45">
        <v>11</v>
      </c>
      <c r="G91" s="50">
        <v>0</v>
      </c>
      <c r="H91" s="45">
        <v>11</v>
      </c>
      <c r="I91" s="44">
        <v>0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121</v>
      </c>
      <c r="C92" s="42">
        <v>3</v>
      </c>
      <c r="D92" s="39" t="s">
        <v>108</v>
      </c>
      <c r="E92" s="51">
        <v>11</v>
      </c>
      <c r="F92" s="47">
        <v>6</v>
      </c>
      <c r="G92" s="51">
        <v>11</v>
      </c>
      <c r="H92" s="47">
        <v>9</v>
      </c>
      <c r="I92" s="46">
        <v>8</v>
      </c>
      <c r="J92" s="47">
        <v>11</v>
      </c>
      <c r="K92" s="51">
        <v>11</v>
      </c>
      <c r="L92" s="47">
        <v>7</v>
      </c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1</v>
      </c>
    </row>
    <row r="93" spans="1:22" ht="18.75" x14ac:dyDescent="0.3">
      <c r="B93" s="62" t="s">
        <v>123</v>
      </c>
      <c r="C93" s="42">
        <v>1</v>
      </c>
      <c r="D93" s="39" t="s">
        <v>126</v>
      </c>
      <c r="E93" s="51">
        <v>2</v>
      </c>
      <c r="F93" s="47">
        <v>11</v>
      </c>
      <c r="G93" s="51">
        <v>11</v>
      </c>
      <c r="H93" s="47">
        <v>7</v>
      </c>
      <c r="I93" s="46">
        <v>11</v>
      </c>
      <c r="J93" s="47">
        <v>9</v>
      </c>
      <c r="K93" s="51">
        <v>9</v>
      </c>
      <c r="L93" s="47">
        <v>11</v>
      </c>
      <c r="M93" s="46">
        <v>11</v>
      </c>
      <c r="N93" s="47">
        <v>7</v>
      </c>
      <c r="O93" s="46">
        <f t="shared" si="22"/>
        <v>3</v>
      </c>
      <c r="P93" s="47">
        <f t="shared" si="23"/>
        <v>2</v>
      </c>
    </row>
    <row r="94" spans="1:22" ht="19.5" thickBot="1" x14ac:dyDescent="0.35">
      <c r="B94" s="63" t="s">
        <v>125</v>
      </c>
      <c r="C94" s="43">
        <v>2</v>
      </c>
      <c r="D94" s="40" t="s">
        <v>129</v>
      </c>
      <c r="E94" s="52">
        <v>11</v>
      </c>
      <c r="F94" s="49">
        <v>7</v>
      </c>
      <c r="G94" s="52">
        <v>11</v>
      </c>
      <c r="H94" s="49">
        <v>8</v>
      </c>
      <c r="I94" s="48">
        <v>8</v>
      </c>
      <c r="J94" s="49">
        <v>11</v>
      </c>
      <c r="K94" s="52">
        <v>11</v>
      </c>
      <c r="L94" s="49">
        <v>5</v>
      </c>
      <c r="M94" s="48"/>
      <c r="N94" s="49"/>
      <c r="O94" s="48">
        <f t="shared" si="22"/>
        <v>3</v>
      </c>
      <c r="P94" s="49">
        <f t="shared" si="23"/>
        <v>1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zoomScale="80" zoomScaleNormal="80" workbookViewId="0">
      <selection activeCell="D65" sqref="D65"/>
    </sheetView>
  </sheetViews>
  <sheetFormatPr defaultRowHeight="15" x14ac:dyDescent="0.25"/>
  <cols>
    <col min="1" max="1" width="16.85546875" hidden="1" customWidth="1"/>
    <col min="2" max="2" width="40.5703125" style="60" customWidth="1"/>
    <col min="3" max="3" width="9.140625" customWidth="1"/>
    <col min="4" max="4" width="40.7109375" style="64" customWidth="1"/>
    <col min="5" max="22" width="6.42578125" customWidth="1"/>
  </cols>
  <sheetData>
    <row r="1" spans="1:22" ht="15.75" thickBot="1" x14ac:dyDescent="0.3">
      <c r="Q1" s="117" t="s">
        <v>24</v>
      </c>
      <c r="R1" s="118"/>
      <c r="S1" s="118" t="s">
        <v>25</v>
      </c>
      <c r="T1" s="118"/>
      <c r="U1" s="118" t="s">
        <v>26</v>
      </c>
      <c r="V1" s="119"/>
    </row>
    <row r="2" spans="1:22" ht="19.5" thickBot="1" x14ac:dyDescent="0.3">
      <c r="A2" t="str">
        <f>IF(B2="","",B2&amp;"|"&amp;D2)</f>
        <v>BORDROGI BAU-SZEGED SQUASH SE I.|CITY SQUASH CLUB SE</v>
      </c>
      <c r="B2" s="53" t="s">
        <v>31</v>
      </c>
      <c r="C2" s="54" t="s">
        <v>22</v>
      </c>
      <c r="D2" s="55" t="s">
        <v>30</v>
      </c>
      <c r="E2" s="114" t="s">
        <v>17</v>
      </c>
      <c r="F2" s="115"/>
      <c r="G2" s="114" t="s">
        <v>18</v>
      </c>
      <c r="H2" s="115"/>
      <c r="I2" s="116" t="s">
        <v>19</v>
      </c>
      <c r="J2" s="116"/>
      <c r="K2" s="114" t="s">
        <v>20</v>
      </c>
      <c r="L2" s="115"/>
      <c r="M2" s="116" t="s">
        <v>21</v>
      </c>
      <c r="N2" s="115"/>
      <c r="O2" s="116" t="s">
        <v>23</v>
      </c>
      <c r="P2" s="116"/>
      <c r="Q2" s="57">
        <f>IF(O3&gt;P3,1,0)+IF(O4&gt;P4,1,0)+IF(O5&gt;P5,1,0)+IF(O6&gt;P6,1,0)</f>
        <v>1</v>
      </c>
      <c r="R2" s="58">
        <f>IF(O3&lt;P3,1,0)+IF(O4&lt;P4,1,0)+IF(O5&lt;P5,1,0)+IF(O6&lt;P6,1,0)</f>
        <v>3</v>
      </c>
      <c r="S2" s="58">
        <f>SUM(O3:O6)</f>
        <v>3</v>
      </c>
      <c r="T2" s="58">
        <f>SUM(P3:P6)</f>
        <v>9</v>
      </c>
      <c r="U2" s="58">
        <f>SUM(E3:E6,G3:G6,I3:I6,K3:K6,M3:M6)</f>
        <v>83</v>
      </c>
      <c r="V2" s="59">
        <f>SUM(F3:F6,H3:H6,J3:J6,L3:L6,N3:N6)</f>
        <v>124</v>
      </c>
    </row>
    <row r="3" spans="1:22" ht="18.75" x14ac:dyDescent="0.3">
      <c r="B3" s="61" t="s">
        <v>110</v>
      </c>
      <c r="C3" s="41">
        <v>4</v>
      </c>
      <c r="D3" s="65" t="s">
        <v>103</v>
      </c>
      <c r="E3" s="50">
        <v>8</v>
      </c>
      <c r="F3" s="45">
        <v>11</v>
      </c>
      <c r="G3" s="50">
        <v>1</v>
      </c>
      <c r="H3" s="45">
        <v>11</v>
      </c>
      <c r="I3" s="44">
        <v>4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130</v>
      </c>
      <c r="C4" s="42">
        <v>3</v>
      </c>
      <c r="D4" s="66" t="s">
        <v>131</v>
      </c>
      <c r="E4" s="51">
        <v>5</v>
      </c>
      <c r="F4" s="47">
        <v>11</v>
      </c>
      <c r="G4" s="51">
        <v>13</v>
      </c>
      <c r="H4" s="47">
        <v>15</v>
      </c>
      <c r="I4" s="46">
        <v>2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114</v>
      </c>
      <c r="C5" s="42">
        <v>1</v>
      </c>
      <c r="D5" s="66" t="s">
        <v>107</v>
      </c>
      <c r="E5" s="51">
        <v>11</v>
      </c>
      <c r="F5" s="47">
        <v>7</v>
      </c>
      <c r="G5" s="51">
        <v>11</v>
      </c>
      <c r="H5" s="47">
        <v>7</v>
      </c>
      <c r="I5" s="46">
        <v>11</v>
      </c>
      <c r="J5" s="47">
        <v>7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9.5" thickBot="1" x14ac:dyDescent="0.35">
      <c r="B6" s="63" t="s">
        <v>116</v>
      </c>
      <c r="C6" s="43">
        <v>2</v>
      </c>
      <c r="D6" s="67" t="s">
        <v>105</v>
      </c>
      <c r="E6" s="52">
        <v>6</v>
      </c>
      <c r="F6" s="49">
        <v>11</v>
      </c>
      <c r="G6" s="52">
        <v>3</v>
      </c>
      <c r="H6" s="49">
        <v>11</v>
      </c>
      <c r="I6" s="48">
        <v>8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117" t="s">
        <v>24</v>
      </c>
      <c r="R9" s="118"/>
      <c r="S9" s="118" t="s">
        <v>25</v>
      </c>
      <c r="T9" s="118"/>
      <c r="U9" s="118" t="s">
        <v>26</v>
      </c>
      <c r="V9" s="119"/>
    </row>
    <row r="10" spans="1:22" ht="19.5" thickBot="1" x14ac:dyDescent="0.3">
      <c r="A10" t="str">
        <f>IF(B10="","",B10&amp;"|"&amp;D10)</f>
        <v>SQUASHBEREK|ANICO KÉSZHÁZAK EGRI SQUASH SE</v>
      </c>
      <c r="B10" s="53" t="s">
        <v>29</v>
      </c>
      <c r="C10" s="54" t="s">
        <v>22</v>
      </c>
      <c r="D10" s="55" t="s">
        <v>33</v>
      </c>
      <c r="E10" s="114" t="s">
        <v>17</v>
      </c>
      <c r="F10" s="115"/>
      <c r="G10" s="114" t="s">
        <v>18</v>
      </c>
      <c r="H10" s="115"/>
      <c r="I10" s="116" t="s">
        <v>19</v>
      </c>
      <c r="J10" s="116"/>
      <c r="K10" s="114" t="s">
        <v>20</v>
      </c>
      <c r="L10" s="115"/>
      <c r="M10" s="116" t="s">
        <v>21</v>
      </c>
      <c r="N10" s="115"/>
      <c r="O10" s="116" t="s">
        <v>23</v>
      </c>
      <c r="P10" s="116"/>
      <c r="Q10" s="57">
        <f>IF(O11&gt;P11,1,0)+IF(O12&gt;P12,1,0)+IF(O13&gt;P13,1,0)+IF(O14&gt;P14,1,0)</f>
        <v>3</v>
      </c>
      <c r="R10" s="58">
        <f>IF(O11&lt;P11,1,0)+IF(O12&lt;P12,1,0)+IF(O13&lt;P13,1,0)+IF(O14&lt;P14,1,0)</f>
        <v>1</v>
      </c>
      <c r="S10" s="58">
        <f>SUM(O11:O14)</f>
        <v>11</v>
      </c>
      <c r="T10" s="58">
        <f>SUM(P11:P14)</f>
        <v>3</v>
      </c>
      <c r="U10" s="58">
        <f>SUM(E11:E14,G11:G14,I11:I14,K11:K14,M11:M14)</f>
        <v>148</v>
      </c>
      <c r="V10" s="59">
        <f>SUM(F11:F14,H11:H14,J11:J14,L11:L14,N11:N14)</f>
        <v>95</v>
      </c>
    </row>
    <row r="11" spans="1:22" ht="18.75" x14ac:dyDescent="0.3">
      <c r="B11" s="61" t="s">
        <v>132</v>
      </c>
      <c r="C11" s="41">
        <v>4</v>
      </c>
      <c r="D11" s="65" t="s">
        <v>118</v>
      </c>
      <c r="E11" s="50">
        <v>11</v>
      </c>
      <c r="F11" s="45">
        <v>7</v>
      </c>
      <c r="G11" s="50">
        <v>8</v>
      </c>
      <c r="H11" s="45">
        <v>11</v>
      </c>
      <c r="I11" s="44">
        <v>10</v>
      </c>
      <c r="J11" s="45">
        <v>12</v>
      </c>
      <c r="K11" s="50">
        <v>11</v>
      </c>
      <c r="L11" s="45">
        <v>9</v>
      </c>
      <c r="M11" s="44">
        <v>9</v>
      </c>
      <c r="N11" s="45">
        <v>11</v>
      </c>
      <c r="O11" s="44">
        <f>IF(E11&gt;F11,1,0)+IF(G11&gt;H11,1,0)+IF(I11&gt;J11,1,0)+IF(K11&gt;L11,1,0)+IF(M11&gt;N11,1,0)</f>
        <v>2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98</v>
      </c>
      <c r="C12" s="42">
        <v>3</v>
      </c>
      <c r="D12" s="66" t="s">
        <v>120</v>
      </c>
      <c r="E12" s="51">
        <v>11</v>
      </c>
      <c r="F12" s="47">
        <v>3</v>
      </c>
      <c r="G12" s="51">
        <v>11</v>
      </c>
      <c r="H12" s="47">
        <v>9</v>
      </c>
      <c r="I12" s="46">
        <v>11</v>
      </c>
      <c r="J12" s="47">
        <v>6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133</v>
      </c>
      <c r="C13" s="42">
        <v>1</v>
      </c>
      <c r="D13" s="66" t="s">
        <v>134</v>
      </c>
      <c r="E13" s="51">
        <v>11</v>
      </c>
      <c r="F13" s="47">
        <v>4</v>
      </c>
      <c r="G13" s="51">
        <v>11</v>
      </c>
      <c r="H13" s="47">
        <v>7</v>
      </c>
      <c r="I13" s="46">
        <v>11</v>
      </c>
      <c r="J13" s="47">
        <v>5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3" t="s">
        <v>100</v>
      </c>
      <c r="C14" s="43">
        <v>2</v>
      </c>
      <c r="D14" s="67" t="s">
        <v>124</v>
      </c>
      <c r="E14" s="52">
        <v>11</v>
      </c>
      <c r="F14" s="49">
        <v>1</v>
      </c>
      <c r="G14" s="52">
        <v>11</v>
      </c>
      <c r="H14" s="49">
        <v>1</v>
      </c>
      <c r="I14" s="48">
        <v>11</v>
      </c>
      <c r="J14" s="49">
        <v>9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117" t="s">
        <v>24</v>
      </c>
      <c r="R17" s="118"/>
      <c r="S17" s="118" t="s">
        <v>25</v>
      </c>
      <c r="T17" s="118"/>
      <c r="U17" s="118" t="s">
        <v>26</v>
      </c>
      <c r="V17" s="119"/>
    </row>
    <row r="18" spans="1:22" ht="19.5" thickBot="1" x14ac:dyDescent="0.3">
      <c r="A18" t="str">
        <f>IF(B18="","",B18&amp;"|"&amp;D18)</f>
        <v>SQUASHBEREK|CSÉ-STAR TEAM I.</v>
      </c>
      <c r="B18" s="53" t="s">
        <v>29</v>
      </c>
      <c r="C18" s="54" t="s">
        <v>22</v>
      </c>
      <c r="D18" s="55" t="s">
        <v>32</v>
      </c>
      <c r="E18" s="114" t="s">
        <v>17</v>
      </c>
      <c r="F18" s="115"/>
      <c r="G18" s="114" t="s">
        <v>18</v>
      </c>
      <c r="H18" s="115"/>
      <c r="I18" s="116" t="s">
        <v>19</v>
      </c>
      <c r="J18" s="116"/>
      <c r="K18" s="114" t="s">
        <v>20</v>
      </c>
      <c r="L18" s="115"/>
      <c r="M18" s="116" t="s">
        <v>21</v>
      </c>
      <c r="N18" s="115"/>
      <c r="O18" s="116" t="s">
        <v>23</v>
      </c>
      <c r="P18" s="116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1</v>
      </c>
      <c r="U18" s="58">
        <f>SUM(E19:E22,G19:G22,I19:I22,K19:K22,M19:M22)</f>
        <v>138</v>
      </c>
      <c r="V18" s="59">
        <f>SUM(F19:F22,H19:H22,J19:J22,L19:L22,N19:N22)</f>
        <v>82</v>
      </c>
    </row>
    <row r="19" spans="1:22" ht="18.75" x14ac:dyDescent="0.3">
      <c r="B19" s="61" t="s">
        <v>96</v>
      </c>
      <c r="C19" s="41">
        <v>4</v>
      </c>
      <c r="D19" s="65" t="s">
        <v>121</v>
      </c>
      <c r="E19" s="50">
        <v>6</v>
      </c>
      <c r="F19" s="45">
        <v>11</v>
      </c>
      <c r="G19" s="50">
        <v>11</v>
      </c>
      <c r="H19" s="45">
        <v>8</v>
      </c>
      <c r="I19" s="44">
        <v>11</v>
      </c>
      <c r="J19" s="45">
        <v>6</v>
      </c>
      <c r="K19" s="50">
        <v>11</v>
      </c>
      <c r="L19" s="45">
        <v>5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.75" x14ac:dyDescent="0.3">
      <c r="B20" s="62" t="s">
        <v>98</v>
      </c>
      <c r="C20" s="42">
        <v>3</v>
      </c>
      <c r="D20" s="66" t="s">
        <v>125</v>
      </c>
      <c r="E20" s="51">
        <v>11</v>
      </c>
      <c r="F20" s="47">
        <v>4</v>
      </c>
      <c r="G20" s="51">
        <v>11</v>
      </c>
      <c r="H20" s="47">
        <v>4</v>
      </c>
      <c r="I20" s="46">
        <v>11</v>
      </c>
      <c r="J20" s="47">
        <v>4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133</v>
      </c>
      <c r="C21" s="42">
        <v>1</v>
      </c>
      <c r="D21" s="66" t="s">
        <v>123</v>
      </c>
      <c r="E21" s="51">
        <v>11</v>
      </c>
      <c r="F21" s="47">
        <v>7</v>
      </c>
      <c r="G21" s="51">
        <v>11</v>
      </c>
      <c r="H21" s="47">
        <v>5</v>
      </c>
      <c r="I21" s="46">
        <v>11</v>
      </c>
      <c r="J21" s="47">
        <v>4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100</v>
      </c>
      <c r="C22" s="43">
        <v>2</v>
      </c>
      <c r="D22" s="67" t="s">
        <v>135</v>
      </c>
      <c r="E22" s="52">
        <v>11</v>
      </c>
      <c r="F22" s="49">
        <v>7</v>
      </c>
      <c r="G22" s="52">
        <v>11</v>
      </c>
      <c r="H22" s="49">
        <v>8</v>
      </c>
      <c r="I22" s="48">
        <v>11</v>
      </c>
      <c r="J22" s="49">
        <v>9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117" t="s">
        <v>24</v>
      </c>
      <c r="R25" s="118"/>
      <c r="S25" s="118" t="s">
        <v>25</v>
      </c>
      <c r="T25" s="118"/>
      <c r="U25" s="118" t="s">
        <v>26</v>
      </c>
      <c r="V25" s="119"/>
    </row>
    <row r="26" spans="1:22" ht="19.5" thickBot="1" x14ac:dyDescent="0.3">
      <c r="A26" t="str">
        <f>IF(B26="","",B26&amp;"|"&amp;D26)</f>
        <v>GEKKO|ANICO KÉSZHÁZAK EGRI SQUASH SE</v>
      </c>
      <c r="B26" s="53" t="s">
        <v>36</v>
      </c>
      <c r="C26" s="54" t="s">
        <v>22</v>
      </c>
      <c r="D26" s="55" t="s">
        <v>33</v>
      </c>
      <c r="E26" s="114" t="s">
        <v>17</v>
      </c>
      <c r="F26" s="115"/>
      <c r="G26" s="114" t="s">
        <v>18</v>
      </c>
      <c r="H26" s="115"/>
      <c r="I26" s="116" t="s">
        <v>19</v>
      </c>
      <c r="J26" s="116"/>
      <c r="K26" s="114" t="s">
        <v>20</v>
      </c>
      <c r="L26" s="115"/>
      <c r="M26" s="116" t="s">
        <v>21</v>
      </c>
      <c r="N26" s="115"/>
      <c r="O26" s="116" t="s">
        <v>23</v>
      </c>
      <c r="P26" s="116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63</v>
      </c>
      <c r="V26" s="59">
        <f>SUM(F27:F30,H27:H30,J27:J30,L27:L30,N27:N30)</f>
        <v>133</v>
      </c>
    </row>
    <row r="27" spans="1:22" ht="18.75" x14ac:dyDescent="0.3">
      <c r="B27" s="61" t="s">
        <v>136</v>
      </c>
      <c r="C27" s="41">
        <v>4</v>
      </c>
      <c r="D27" s="65" t="s">
        <v>118</v>
      </c>
      <c r="E27" s="50">
        <v>4</v>
      </c>
      <c r="F27" s="45">
        <v>11</v>
      </c>
      <c r="G27" s="50">
        <v>4</v>
      </c>
      <c r="H27" s="45">
        <v>11</v>
      </c>
      <c r="I27" s="44">
        <v>7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113</v>
      </c>
      <c r="C28" s="42">
        <v>3</v>
      </c>
      <c r="D28" s="66" t="s">
        <v>120</v>
      </c>
      <c r="E28" s="51">
        <v>3</v>
      </c>
      <c r="F28" s="47">
        <v>11</v>
      </c>
      <c r="G28" s="51">
        <v>6</v>
      </c>
      <c r="H28" s="47">
        <v>11</v>
      </c>
      <c r="I28" s="46">
        <v>6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117</v>
      </c>
      <c r="C29" s="42">
        <v>1</v>
      </c>
      <c r="D29" s="66" t="s">
        <v>137</v>
      </c>
      <c r="E29" s="51">
        <v>6</v>
      </c>
      <c r="F29" s="47">
        <v>11</v>
      </c>
      <c r="G29" s="51">
        <v>2</v>
      </c>
      <c r="H29" s="47">
        <v>11</v>
      </c>
      <c r="I29" s="46">
        <v>4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115</v>
      </c>
      <c r="C30" s="43">
        <v>2</v>
      </c>
      <c r="D30" s="67" t="s">
        <v>124</v>
      </c>
      <c r="E30" s="52">
        <v>4</v>
      </c>
      <c r="F30" s="49">
        <v>11</v>
      </c>
      <c r="G30" s="52">
        <v>10</v>
      </c>
      <c r="H30" s="49">
        <v>12</v>
      </c>
      <c r="I30" s="48">
        <v>7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117" t="s">
        <v>24</v>
      </c>
      <c r="R33" s="118"/>
      <c r="S33" s="118" t="s">
        <v>25</v>
      </c>
      <c r="T33" s="118"/>
      <c r="U33" s="118" t="s">
        <v>26</v>
      </c>
      <c r="V33" s="119"/>
    </row>
    <row r="34" spans="1:22" ht="19.5" thickBot="1" x14ac:dyDescent="0.3">
      <c r="A34" t="str">
        <f>IF(B34="","",B34&amp;"|"&amp;D34)</f>
        <v>GEKKO|CSÉ-STAR TEAM I.</v>
      </c>
      <c r="B34" s="53" t="s">
        <v>36</v>
      </c>
      <c r="C34" s="54" t="s">
        <v>22</v>
      </c>
      <c r="D34" s="55" t="s">
        <v>32</v>
      </c>
      <c r="E34" s="114" t="s">
        <v>17</v>
      </c>
      <c r="F34" s="115"/>
      <c r="G34" s="114" t="s">
        <v>18</v>
      </c>
      <c r="H34" s="115"/>
      <c r="I34" s="116" t="s">
        <v>19</v>
      </c>
      <c r="J34" s="116"/>
      <c r="K34" s="114" t="s">
        <v>20</v>
      </c>
      <c r="L34" s="115"/>
      <c r="M34" s="116" t="s">
        <v>21</v>
      </c>
      <c r="N34" s="115"/>
      <c r="O34" s="116" t="s">
        <v>23</v>
      </c>
      <c r="P34" s="116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1</v>
      </c>
      <c r="T34" s="58">
        <f>SUM(P35:P38)</f>
        <v>12</v>
      </c>
      <c r="U34" s="58">
        <f>SUM(E35:E38,G35:G38,I35:I38,K35:K38,M35:M38)</f>
        <v>74</v>
      </c>
      <c r="V34" s="59">
        <f>SUM(F35:F38,H35:H38,J35:J38,L35:L38,N35:N38)</f>
        <v>144</v>
      </c>
    </row>
    <row r="35" spans="1:22" ht="18.75" x14ac:dyDescent="0.3">
      <c r="B35" s="61" t="s">
        <v>136</v>
      </c>
      <c r="C35" s="41">
        <v>4</v>
      </c>
      <c r="D35" s="65" t="s">
        <v>138</v>
      </c>
      <c r="E35" s="50">
        <v>7</v>
      </c>
      <c r="F35" s="45">
        <v>11</v>
      </c>
      <c r="G35" s="50">
        <v>3</v>
      </c>
      <c r="H35" s="45">
        <v>11</v>
      </c>
      <c r="I35" s="44">
        <v>10</v>
      </c>
      <c r="J35" s="45">
        <v>12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113</v>
      </c>
      <c r="C36" s="42">
        <v>3</v>
      </c>
      <c r="D36" s="66" t="s">
        <v>125</v>
      </c>
      <c r="E36" s="51">
        <v>11</v>
      </c>
      <c r="F36" s="47">
        <v>13</v>
      </c>
      <c r="G36" s="51">
        <v>3</v>
      </c>
      <c r="H36" s="47">
        <v>11</v>
      </c>
      <c r="I36" s="46">
        <v>10</v>
      </c>
      <c r="J36" s="47">
        <v>12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117</v>
      </c>
      <c r="C37" s="42">
        <v>1</v>
      </c>
      <c r="D37" s="66" t="s">
        <v>123</v>
      </c>
      <c r="E37" s="51">
        <v>3</v>
      </c>
      <c r="F37" s="47">
        <v>11</v>
      </c>
      <c r="G37" s="51">
        <v>11</v>
      </c>
      <c r="H37" s="47">
        <v>8</v>
      </c>
      <c r="I37" s="46">
        <v>1</v>
      </c>
      <c r="J37" s="47">
        <v>11</v>
      </c>
      <c r="K37" s="51">
        <v>1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9.5" thickBot="1" x14ac:dyDescent="0.35">
      <c r="B38" s="63" t="s">
        <v>115</v>
      </c>
      <c r="C38" s="43">
        <v>2</v>
      </c>
      <c r="D38" s="67" t="s">
        <v>135</v>
      </c>
      <c r="E38" s="52">
        <v>4</v>
      </c>
      <c r="F38" s="49">
        <v>11</v>
      </c>
      <c r="G38" s="52">
        <v>5</v>
      </c>
      <c r="H38" s="49">
        <v>11</v>
      </c>
      <c r="I38" s="48">
        <v>5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117" t="s">
        <v>24</v>
      </c>
      <c r="R41" s="118"/>
      <c r="S41" s="118" t="s">
        <v>25</v>
      </c>
      <c r="T41" s="118"/>
      <c r="U41" s="118" t="s">
        <v>26</v>
      </c>
      <c r="V41" s="119"/>
    </row>
    <row r="42" spans="1:22" ht="19.5" thickBot="1" x14ac:dyDescent="0.3">
      <c r="A42" t="str">
        <f>IF(B42="","",B42&amp;"|"&amp;D42)</f>
        <v>CITY SQUASH CLUB SE|BUDAÖRSI LABDA EGYLET I.</v>
      </c>
      <c r="B42" s="53" t="s">
        <v>30</v>
      </c>
      <c r="C42" s="54" t="s">
        <v>22</v>
      </c>
      <c r="D42" s="55" t="s">
        <v>34</v>
      </c>
      <c r="E42" s="114" t="s">
        <v>17</v>
      </c>
      <c r="F42" s="115"/>
      <c r="G42" s="114" t="s">
        <v>18</v>
      </c>
      <c r="H42" s="115"/>
      <c r="I42" s="116" t="s">
        <v>19</v>
      </c>
      <c r="J42" s="116"/>
      <c r="K42" s="114" t="s">
        <v>20</v>
      </c>
      <c r="L42" s="115"/>
      <c r="M42" s="116" t="s">
        <v>21</v>
      </c>
      <c r="N42" s="115"/>
      <c r="O42" s="116" t="s">
        <v>23</v>
      </c>
      <c r="P42" s="116"/>
      <c r="Q42" s="57">
        <f>IF(O43&gt;P43,1,0)+IF(O44&gt;P44,1,0)+IF(O45&gt;P45,1,0)+IF(O46&gt;P46,1,0)</f>
        <v>2</v>
      </c>
      <c r="R42" s="58">
        <f>IF(O43&lt;P43,1,0)+IF(O44&lt;P44,1,0)+IF(O45&lt;P45,1,0)+IF(O46&lt;P46,1,0)</f>
        <v>2</v>
      </c>
      <c r="S42" s="58">
        <f>SUM(O43:O46)</f>
        <v>6</v>
      </c>
      <c r="T42" s="58">
        <f>SUM(P43:P46)</f>
        <v>6</v>
      </c>
      <c r="U42" s="58">
        <f>SUM(E43:E46,G43:G46,I43:I46,K43:K46,M43:M46)</f>
        <v>85</v>
      </c>
      <c r="V42" s="59">
        <f>SUM(F43:F46,H43:H46,J43:J46,L43:L46,N43:N46)</f>
        <v>96</v>
      </c>
    </row>
    <row r="43" spans="1:22" ht="18.75" x14ac:dyDescent="0.3">
      <c r="B43" s="61" t="s">
        <v>103</v>
      </c>
      <c r="C43" s="41">
        <v>4</v>
      </c>
      <c r="D43" s="65" t="s">
        <v>128</v>
      </c>
      <c r="E43" s="50">
        <v>11</v>
      </c>
      <c r="F43" s="45">
        <v>6</v>
      </c>
      <c r="G43" s="50">
        <v>11</v>
      </c>
      <c r="H43" s="45">
        <v>8</v>
      </c>
      <c r="I43" s="44">
        <v>11</v>
      </c>
      <c r="J43" s="45">
        <v>1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131</v>
      </c>
      <c r="C44" s="42">
        <v>3</v>
      </c>
      <c r="D44" s="66" t="s">
        <v>97</v>
      </c>
      <c r="E44" s="51">
        <v>1</v>
      </c>
      <c r="F44" s="47">
        <v>11</v>
      </c>
      <c r="G44" s="51">
        <v>3</v>
      </c>
      <c r="H44" s="47">
        <v>11</v>
      </c>
      <c r="I44" s="46">
        <v>1</v>
      </c>
      <c r="J44" s="47">
        <v>11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107</v>
      </c>
      <c r="C45" s="42">
        <v>1</v>
      </c>
      <c r="D45" s="66" t="s">
        <v>99</v>
      </c>
      <c r="E45" s="51">
        <v>12</v>
      </c>
      <c r="F45" s="47">
        <v>14</v>
      </c>
      <c r="G45" s="51">
        <v>1</v>
      </c>
      <c r="H45" s="47">
        <v>11</v>
      </c>
      <c r="I45" s="46">
        <v>1</v>
      </c>
      <c r="J45" s="47">
        <v>11</v>
      </c>
      <c r="K45" s="51"/>
      <c r="L45" s="47"/>
      <c r="M45" s="46"/>
      <c r="N45" s="47"/>
      <c r="O45" s="46">
        <f t="shared" si="10"/>
        <v>0</v>
      </c>
      <c r="P45" s="47">
        <f t="shared" si="11"/>
        <v>3</v>
      </c>
    </row>
    <row r="46" spans="1:22" ht="19.5" thickBot="1" x14ac:dyDescent="0.35">
      <c r="B46" s="63" t="s">
        <v>105</v>
      </c>
      <c r="C46" s="43">
        <v>2</v>
      </c>
      <c r="D46" s="67" t="s">
        <v>101</v>
      </c>
      <c r="E46" s="52">
        <v>11</v>
      </c>
      <c r="F46" s="49">
        <v>3</v>
      </c>
      <c r="G46" s="52">
        <v>11</v>
      </c>
      <c r="H46" s="49">
        <v>2</v>
      </c>
      <c r="I46" s="48">
        <v>11</v>
      </c>
      <c r="J46" s="49">
        <v>7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117" t="s">
        <v>24</v>
      </c>
      <c r="R49" s="118"/>
      <c r="S49" s="118" t="s">
        <v>25</v>
      </c>
      <c r="T49" s="118"/>
      <c r="U49" s="118" t="s">
        <v>26</v>
      </c>
      <c r="V49" s="119"/>
    </row>
    <row r="50" spans="1:22" ht="19.5" thickBot="1" x14ac:dyDescent="0.3">
      <c r="A50" t="str">
        <f>IF(B50="","",B50&amp;"|"&amp;D50)</f>
        <v>BORDROGI BAU-SZEGED SQUASH SE I.|TOP CHALLENGE I.</v>
      </c>
      <c r="B50" s="53" t="s">
        <v>31</v>
      </c>
      <c r="C50" s="54" t="s">
        <v>22</v>
      </c>
      <c r="D50" s="55" t="s">
        <v>35</v>
      </c>
      <c r="E50" s="114" t="s">
        <v>17</v>
      </c>
      <c r="F50" s="115"/>
      <c r="G50" s="114" t="s">
        <v>18</v>
      </c>
      <c r="H50" s="115"/>
      <c r="I50" s="116" t="s">
        <v>19</v>
      </c>
      <c r="J50" s="116"/>
      <c r="K50" s="114" t="s">
        <v>20</v>
      </c>
      <c r="L50" s="115"/>
      <c r="M50" s="116" t="s">
        <v>21</v>
      </c>
      <c r="N50" s="115"/>
      <c r="O50" s="116" t="s">
        <v>23</v>
      </c>
      <c r="P50" s="116"/>
      <c r="Q50" s="57">
        <f>IF(O51&gt;P51,1,0)+IF(O52&gt;P52,1,0)+IF(O53&gt;P53,1,0)+IF(O54&gt;P54,1,0)</f>
        <v>4</v>
      </c>
      <c r="R50" s="58">
        <f>IF(O51&lt;P51,1,0)+IF(O52&lt;P52,1,0)+IF(O53&lt;P53,1,0)+IF(O54&lt;P54,1,0)</f>
        <v>0</v>
      </c>
      <c r="S50" s="58">
        <f>SUM(O51:O54)</f>
        <v>12</v>
      </c>
      <c r="T50" s="58">
        <f>SUM(P51:P54)</f>
        <v>1</v>
      </c>
      <c r="U50" s="58">
        <f>SUM(E51:E54,G51:G54,I51:I54,K51:K54,M51:M54)</f>
        <v>140</v>
      </c>
      <c r="V50" s="59">
        <f>SUM(F51:F54,H51:H54,J51:J54,L51:L54,N51:N54)</f>
        <v>62</v>
      </c>
    </row>
    <row r="51" spans="1:22" ht="18.75" x14ac:dyDescent="0.3">
      <c r="B51" s="61" t="s">
        <v>110</v>
      </c>
      <c r="C51" s="41">
        <v>4</v>
      </c>
      <c r="D51" s="65" t="s">
        <v>102</v>
      </c>
      <c r="E51" s="50">
        <v>8</v>
      </c>
      <c r="F51" s="45">
        <v>11</v>
      </c>
      <c r="G51" s="50">
        <v>11</v>
      </c>
      <c r="H51" s="45">
        <v>5</v>
      </c>
      <c r="I51" s="44">
        <v>11</v>
      </c>
      <c r="J51" s="45">
        <v>3</v>
      </c>
      <c r="K51" s="50">
        <v>11</v>
      </c>
      <c r="L51" s="45">
        <v>5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130</v>
      </c>
      <c r="C52" s="42">
        <v>3</v>
      </c>
      <c r="D52" s="66" t="s">
        <v>106</v>
      </c>
      <c r="E52" s="51">
        <v>11</v>
      </c>
      <c r="F52" s="47">
        <v>6</v>
      </c>
      <c r="G52" s="51">
        <v>11</v>
      </c>
      <c r="H52" s="47">
        <v>3</v>
      </c>
      <c r="I52" s="46">
        <v>11</v>
      </c>
      <c r="J52" s="47">
        <v>5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114</v>
      </c>
      <c r="C53" s="42">
        <v>1</v>
      </c>
      <c r="D53" s="66" t="s">
        <v>126</v>
      </c>
      <c r="E53" s="51">
        <v>11</v>
      </c>
      <c r="F53" s="47">
        <v>5</v>
      </c>
      <c r="G53" s="51">
        <v>11</v>
      </c>
      <c r="H53" s="47">
        <v>3</v>
      </c>
      <c r="I53" s="46">
        <v>11</v>
      </c>
      <c r="J53" s="47">
        <v>5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116</v>
      </c>
      <c r="C54" s="43">
        <v>2</v>
      </c>
      <c r="D54" s="67" t="s">
        <v>129</v>
      </c>
      <c r="E54" s="52">
        <v>11</v>
      </c>
      <c r="F54" s="49">
        <v>2</v>
      </c>
      <c r="G54" s="52">
        <v>11</v>
      </c>
      <c r="H54" s="49">
        <v>5</v>
      </c>
      <c r="I54" s="48">
        <v>11</v>
      </c>
      <c r="J54" s="49">
        <v>4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117" t="s">
        <v>24</v>
      </c>
      <c r="R57" s="118"/>
      <c r="S57" s="118" t="s">
        <v>25</v>
      </c>
      <c r="T57" s="118"/>
      <c r="U57" s="118" t="s">
        <v>26</v>
      </c>
      <c r="V57" s="119"/>
    </row>
    <row r="58" spans="1:22" ht="19.5" thickBot="1" x14ac:dyDescent="0.3">
      <c r="A58" t="str">
        <f>IF(B58="","",B58&amp;"|"&amp;D58)</f>
        <v>BUDAÖRSI LABDA EGYLET I.|TOP CHALLENGE I.</v>
      </c>
      <c r="B58" s="53" t="s">
        <v>34</v>
      </c>
      <c r="C58" s="54" t="s">
        <v>22</v>
      </c>
      <c r="D58" s="55" t="s">
        <v>35</v>
      </c>
      <c r="E58" s="114" t="s">
        <v>17</v>
      </c>
      <c r="F58" s="115"/>
      <c r="G58" s="114" t="s">
        <v>18</v>
      </c>
      <c r="H58" s="115"/>
      <c r="I58" s="116" t="s">
        <v>19</v>
      </c>
      <c r="J58" s="116"/>
      <c r="K58" s="114" t="s">
        <v>20</v>
      </c>
      <c r="L58" s="115"/>
      <c r="M58" s="116" t="s">
        <v>21</v>
      </c>
      <c r="N58" s="115"/>
      <c r="O58" s="116" t="s">
        <v>23</v>
      </c>
      <c r="P58" s="116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12</v>
      </c>
      <c r="T58" s="58">
        <f>SUM(P59:P62)</f>
        <v>2</v>
      </c>
      <c r="U58" s="58">
        <f>SUM(E59:E62,G59:G62,I59:I62,K59:K62,M59:M62)</f>
        <v>149</v>
      </c>
      <c r="V58" s="59">
        <f>SUM(F59:F62,H59:H62,J59:J62,L59:L62,N59:N62)</f>
        <v>70</v>
      </c>
    </row>
    <row r="59" spans="1:22" ht="18.75" x14ac:dyDescent="0.3">
      <c r="B59" s="61" t="s">
        <v>139</v>
      </c>
      <c r="C59" s="41">
        <v>4</v>
      </c>
      <c r="D59" s="65" t="s">
        <v>102</v>
      </c>
      <c r="E59" s="50">
        <v>11</v>
      </c>
      <c r="F59" s="45">
        <v>3</v>
      </c>
      <c r="G59" s="50">
        <v>11</v>
      </c>
      <c r="H59" s="45">
        <v>6</v>
      </c>
      <c r="I59" s="44">
        <v>11</v>
      </c>
      <c r="J59" s="45">
        <v>4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95</v>
      </c>
      <c r="C60" s="42">
        <v>3</v>
      </c>
      <c r="D60" s="66" t="s">
        <v>108</v>
      </c>
      <c r="E60" s="51">
        <v>11</v>
      </c>
      <c r="F60" s="47">
        <v>4</v>
      </c>
      <c r="G60" s="51">
        <v>7</v>
      </c>
      <c r="H60" s="47">
        <v>11</v>
      </c>
      <c r="I60" s="46">
        <v>11</v>
      </c>
      <c r="J60" s="47">
        <v>3</v>
      </c>
      <c r="K60" s="51">
        <v>11</v>
      </c>
      <c r="L60" s="47">
        <v>7</v>
      </c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1</v>
      </c>
    </row>
    <row r="61" spans="1:22" ht="18.75" x14ac:dyDescent="0.3">
      <c r="B61" s="62" t="s">
        <v>140</v>
      </c>
      <c r="C61" s="42">
        <v>1</v>
      </c>
      <c r="D61" s="66" t="s">
        <v>126</v>
      </c>
      <c r="E61" s="51">
        <v>11</v>
      </c>
      <c r="F61" s="47">
        <v>3</v>
      </c>
      <c r="G61" s="51">
        <v>10</v>
      </c>
      <c r="H61" s="47">
        <v>12</v>
      </c>
      <c r="I61" s="46">
        <v>11</v>
      </c>
      <c r="J61" s="47">
        <v>1</v>
      </c>
      <c r="K61" s="51">
        <v>11</v>
      </c>
      <c r="L61" s="47">
        <v>4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97</v>
      </c>
      <c r="C62" s="43">
        <v>2</v>
      </c>
      <c r="D62" s="67" t="s">
        <v>129</v>
      </c>
      <c r="E62" s="52">
        <v>11</v>
      </c>
      <c r="F62" s="49">
        <v>4</v>
      </c>
      <c r="G62" s="52">
        <v>11</v>
      </c>
      <c r="H62" s="49">
        <v>3</v>
      </c>
      <c r="I62" s="48">
        <v>11</v>
      </c>
      <c r="J62" s="49">
        <v>5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117" t="s">
        <v>24</v>
      </c>
      <c r="R65" s="118"/>
      <c r="S65" s="118" t="s">
        <v>25</v>
      </c>
      <c r="T65" s="118"/>
      <c r="U65" s="118" t="s">
        <v>26</v>
      </c>
      <c r="V65" s="119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114" t="s">
        <v>17</v>
      </c>
      <c r="F66" s="115"/>
      <c r="G66" s="114" t="s">
        <v>18</v>
      </c>
      <c r="H66" s="115"/>
      <c r="I66" s="116" t="s">
        <v>19</v>
      </c>
      <c r="J66" s="116"/>
      <c r="K66" s="114" t="s">
        <v>20</v>
      </c>
      <c r="L66" s="115"/>
      <c r="M66" s="116" t="s">
        <v>21</v>
      </c>
      <c r="N66" s="115"/>
      <c r="O66" s="116" t="s">
        <v>23</v>
      </c>
      <c r="P66" s="116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117" t="s">
        <v>24</v>
      </c>
      <c r="R73" s="118"/>
      <c r="S73" s="118" t="s">
        <v>25</v>
      </c>
      <c r="T73" s="118"/>
      <c r="U73" s="118" t="s">
        <v>26</v>
      </c>
      <c r="V73" s="119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114" t="s">
        <v>17</v>
      </c>
      <c r="F74" s="115"/>
      <c r="G74" s="114" t="s">
        <v>18</v>
      </c>
      <c r="H74" s="115"/>
      <c r="I74" s="116" t="s">
        <v>19</v>
      </c>
      <c r="J74" s="116"/>
      <c r="K74" s="114" t="s">
        <v>20</v>
      </c>
      <c r="L74" s="115"/>
      <c r="M74" s="116" t="s">
        <v>21</v>
      </c>
      <c r="N74" s="115"/>
      <c r="O74" s="116" t="s">
        <v>23</v>
      </c>
      <c r="P74" s="116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114" t="s">
        <v>17</v>
      </c>
      <c r="F82" s="115"/>
      <c r="G82" s="114" t="s">
        <v>18</v>
      </c>
      <c r="H82" s="115"/>
      <c r="I82" s="116" t="s">
        <v>19</v>
      </c>
      <c r="J82" s="116"/>
      <c r="K82" s="114" t="s">
        <v>20</v>
      </c>
      <c r="L82" s="115"/>
      <c r="M82" s="116" t="s">
        <v>21</v>
      </c>
      <c r="N82" s="115"/>
      <c r="O82" s="116" t="s">
        <v>23</v>
      </c>
      <c r="P82" s="116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117" t="s">
        <v>24</v>
      </c>
      <c r="R89" s="118"/>
      <c r="S89" s="118" t="s">
        <v>25</v>
      </c>
      <c r="T89" s="118"/>
      <c r="U89" s="118" t="s">
        <v>26</v>
      </c>
      <c r="V89" s="119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114" t="s">
        <v>17</v>
      </c>
      <c r="F90" s="115"/>
      <c r="G90" s="114" t="s">
        <v>18</v>
      </c>
      <c r="H90" s="115"/>
      <c r="I90" s="116" t="s">
        <v>19</v>
      </c>
      <c r="J90" s="116"/>
      <c r="K90" s="114" t="s">
        <v>20</v>
      </c>
      <c r="L90" s="115"/>
      <c r="M90" s="116" t="s">
        <v>21</v>
      </c>
      <c r="N90" s="115"/>
      <c r="O90" s="116" t="s">
        <v>23</v>
      </c>
      <c r="P90" s="116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zoomScale="80" zoomScaleNormal="80" workbookViewId="0">
      <selection activeCell="X37" sqref="X37"/>
    </sheetView>
  </sheetViews>
  <sheetFormatPr defaultRowHeight="15" x14ac:dyDescent="0.25"/>
  <cols>
    <col min="1" max="1" width="16.85546875" style="73" hidden="1" customWidth="1"/>
    <col min="2" max="2" width="47.85546875" style="74" customWidth="1"/>
    <col min="3" max="3" width="9.140625" style="73" customWidth="1"/>
    <col min="4" max="4" width="44.7109375" style="75" customWidth="1"/>
    <col min="5" max="14" width="8.7109375" style="73" customWidth="1"/>
    <col min="15" max="16" width="9.28515625" style="73" customWidth="1"/>
    <col min="17" max="21" width="10.7109375" style="73" customWidth="1"/>
    <col min="22" max="16384" width="9.140625" style="73"/>
  </cols>
  <sheetData>
    <row r="1" spans="1:22" ht="15.75" thickBot="1" x14ac:dyDescent="0.3">
      <c r="Q1" s="120" t="s">
        <v>24</v>
      </c>
      <c r="R1" s="121"/>
      <c r="S1" s="121" t="s">
        <v>25</v>
      </c>
      <c r="T1" s="121"/>
      <c r="U1" s="121" t="s">
        <v>26</v>
      </c>
      <c r="V1" s="122"/>
    </row>
    <row r="2" spans="1:22" ht="19.5" thickBot="1" x14ac:dyDescent="0.3">
      <c r="A2" s="73" t="str">
        <f>IF(B2="","",B2&amp;"|"&amp;D2)</f>
        <v>BORDROGI BAU-SZEGED SQUASH SE I.|CSÉ-STAR TEAM I.</v>
      </c>
      <c r="B2" s="76" t="s">
        <v>31</v>
      </c>
      <c r="C2" s="77" t="s">
        <v>22</v>
      </c>
      <c r="D2" s="78" t="s">
        <v>32</v>
      </c>
      <c r="E2" s="123" t="s">
        <v>17</v>
      </c>
      <c r="F2" s="124"/>
      <c r="G2" s="123" t="s">
        <v>18</v>
      </c>
      <c r="H2" s="124"/>
      <c r="I2" s="125" t="s">
        <v>19</v>
      </c>
      <c r="J2" s="125"/>
      <c r="K2" s="123" t="s">
        <v>20</v>
      </c>
      <c r="L2" s="124"/>
      <c r="M2" s="125" t="s">
        <v>21</v>
      </c>
      <c r="N2" s="124"/>
      <c r="O2" s="125" t="s">
        <v>23</v>
      </c>
      <c r="P2" s="125"/>
      <c r="Q2" s="79">
        <f>IF(O3&gt;P3,1,0)+IF(O4&gt;P4,1,0)+IF(O5&gt;P5,1,0)+IF(O6&gt;P6,1,0)</f>
        <v>1</v>
      </c>
      <c r="R2" s="80">
        <f>IF(O3&lt;P3,1,0)+IF(O4&lt;P4,1,0)+IF(O5&lt;P5,1,0)+IF(O6&lt;P6,1,0)</f>
        <v>3</v>
      </c>
      <c r="S2" s="80">
        <f>SUM(O3:O6)</f>
        <v>5</v>
      </c>
      <c r="T2" s="80">
        <f>SUM(P3:P6)</f>
        <v>11</v>
      </c>
      <c r="U2" s="80">
        <f>SUM(E3:E6,G3:G6,I3:I6,K3:K6,M3:M6)</f>
        <v>116</v>
      </c>
      <c r="V2" s="81">
        <f>SUM(F3:F6,H3:H6,J3:J6,L3:L6,N3:N6)</f>
        <v>161</v>
      </c>
    </row>
    <row r="3" spans="1:22" ht="18.75" x14ac:dyDescent="0.3">
      <c r="B3" s="82"/>
      <c r="C3" s="83">
        <v>4</v>
      </c>
      <c r="D3" s="84"/>
      <c r="E3" s="85">
        <v>0</v>
      </c>
      <c r="F3" s="86">
        <v>11</v>
      </c>
      <c r="G3" s="85">
        <v>0</v>
      </c>
      <c r="H3" s="86">
        <v>11</v>
      </c>
      <c r="I3" s="87">
        <v>0</v>
      </c>
      <c r="J3" s="86">
        <v>11</v>
      </c>
      <c r="K3" s="85"/>
      <c r="L3" s="86"/>
      <c r="M3" s="87"/>
      <c r="N3" s="86"/>
      <c r="O3" s="87">
        <f>IF(E3&gt;F3,1,0)+IF(G3&gt;H3,1,0)+IF(I3&gt;J3,1,0)+IF(K3&gt;L3,1,0)+IF(M3&gt;N3,1,0)</f>
        <v>0</v>
      </c>
      <c r="P3" s="86">
        <f>IF(E3&lt;F3,1,0)+IF(G3&lt;H3,1,0)+IF(I3&lt;J3,1,0)+IF(K3&lt;L3,1,0)+IF(M3&lt;N3,1,0)</f>
        <v>3</v>
      </c>
    </row>
    <row r="4" spans="1:22" ht="18.75" x14ac:dyDescent="0.3">
      <c r="B4" s="88" t="s">
        <v>141</v>
      </c>
      <c r="C4" s="89">
        <v>3</v>
      </c>
      <c r="D4" s="90" t="s">
        <v>121</v>
      </c>
      <c r="E4" s="91">
        <v>5</v>
      </c>
      <c r="F4" s="92">
        <v>11</v>
      </c>
      <c r="G4" s="91">
        <v>9</v>
      </c>
      <c r="H4" s="92">
        <v>11</v>
      </c>
      <c r="I4" s="93">
        <v>4</v>
      </c>
      <c r="J4" s="92">
        <v>11</v>
      </c>
      <c r="K4" s="91"/>
      <c r="L4" s="92"/>
      <c r="M4" s="93"/>
      <c r="N4" s="92"/>
      <c r="O4" s="93">
        <f t="shared" ref="O4:O6" si="0">IF(E4&gt;F4,1,0)+IF(G4&gt;H4,1,0)+IF(I4&gt;J4,1,0)+IF(K4&gt;L4,1,0)+IF(M4&gt;N4,1,0)</f>
        <v>0</v>
      </c>
      <c r="P4" s="92">
        <f t="shared" ref="P4:P6" si="1">IF(E4&lt;F4,1,0)+IF(G4&lt;H4,1,0)+IF(I4&lt;J4,1,0)+IF(K4&lt;L4,1,0)+IF(M4&lt;N4,1,0)</f>
        <v>3</v>
      </c>
    </row>
    <row r="5" spans="1:22" ht="18.75" x14ac:dyDescent="0.3">
      <c r="B5" s="88" t="s">
        <v>130</v>
      </c>
      <c r="C5" s="89">
        <v>1</v>
      </c>
      <c r="D5" s="90" t="s">
        <v>123</v>
      </c>
      <c r="E5" s="91">
        <v>9</v>
      </c>
      <c r="F5" s="92">
        <v>11</v>
      </c>
      <c r="G5" s="91">
        <v>12</v>
      </c>
      <c r="H5" s="92">
        <v>10</v>
      </c>
      <c r="I5" s="93">
        <v>11</v>
      </c>
      <c r="J5" s="92">
        <v>6</v>
      </c>
      <c r="K5" s="91">
        <v>7</v>
      </c>
      <c r="L5" s="92">
        <v>11</v>
      </c>
      <c r="M5" s="93">
        <v>12</v>
      </c>
      <c r="N5" s="92">
        <v>10</v>
      </c>
      <c r="O5" s="93">
        <f t="shared" si="0"/>
        <v>3</v>
      </c>
      <c r="P5" s="92">
        <f t="shared" si="1"/>
        <v>2</v>
      </c>
    </row>
    <row r="6" spans="1:22" ht="15.75" customHeight="1" thickBot="1" x14ac:dyDescent="0.35">
      <c r="B6" s="94" t="s">
        <v>110</v>
      </c>
      <c r="C6" s="95">
        <v>2</v>
      </c>
      <c r="D6" s="96" t="s">
        <v>135</v>
      </c>
      <c r="E6" s="97">
        <v>10</v>
      </c>
      <c r="F6" s="98">
        <v>12</v>
      </c>
      <c r="G6" s="97">
        <v>11</v>
      </c>
      <c r="H6" s="98">
        <v>5</v>
      </c>
      <c r="I6" s="99">
        <v>8</v>
      </c>
      <c r="J6" s="98">
        <v>11</v>
      </c>
      <c r="K6" s="97">
        <v>11</v>
      </c>
      <c r="L6" s="98">
        <v>8</v>
      </c>
      <c r="M6" s="99">
        <v>7</v>
      </c>
      <c r="N6" s="98">
        <v>11</v>
      </c>
      <c r="O6" s="99">
        <f t="shared" si="0"/>
        <v>2</v>
      </c>
      <c r="P6" s="98">
        <f t="shared" si="1"/>
        <v>3</v>
      </c>
    </row>
    <row r="8" spans="1:22" ht="15.75" thickBot="1" x14ac:dyDescent="0.3"/>
    <row r="9" spans="1:22" ht="15.75" thickBot="1" x14ac:dyDescent="0.3">
      <c r="Q9" s="120" t="s">
        <v>24</v>
      </c>
      <c r="R9" s="121"/>
      <c r="S9" s="121" t="s">
        <v>25</v>
      </c>
      <c r="T9" s="121"/>
      <c r="U9" s="121" t="s">
        <v>26</v>
      </c>
      <c r="V9" s="122"/>
    </row>
    <row r="10" spans="1:22" ht="19.5" thickBot="1" x14ac:dyDescent="0.3">
      <c r="A10" s="73" t="str">
        <f>IF(B10="","",B10&amp;"|"&amp;D10)</f>
        <v>TOP CHALLENGE I.|GEKKO</v>
      </c>
      <c r="B10" s="76" t="s">
        <v>35</v>
      </c>
      <c r="C10" s="77" t="s">
        <v>22</v>
      </c>
      <c r="D10" s="78" t="s">
        <v>36</v>
      </c>
      <c r="E10" s="123" t="s">
        <v>17</v>
      </c>
      <c r="F10" s="124"/>
      <c r="G10" s="123" t="s">
        <v>18</v>
      </c>
      <c r="H10" s="124"/>
      <c r="I10" s="125" t="s">
        <v>19</v>
      </c>
      <c r="J10" s="125"/>
      <c r="K10" s="123" t="s">
        <v>20</v>
      </c>
      <c r="L10" s="124"/>
      <c r="M10" s="125" t="s">
        <v>21</v>
      </c>
      <c r="N10" s="124"/>
      <c r="O10" s="125" t="s">
        <v>23</v>
      </c>
      <c r="P10" s="125"/>
      <c r="Q10" s="79">
        <f>IF(O11&gt;P11,1,0)+IF(O12&gt;P12,1,0)+IF(O13&gt;P13,1,0)+IF(O14&gt;P14,1,0)</f>
        <v>4</v>
      </c>
      <c r="R10" s="80">
        <f>IF(O11&lt;P11,1,0)+IF(O12&lt;P12,1,0)+IF(O13&lt;P13,1,0)+IF(O14&lt;P14,1,0)</f>
        <v>0</v>
      </c>
      <c r="S10" s="80">
        <f>SUM(O11:O14)</f>
        <v>12</v>
      </c>
      <c r="T10" s="80">
        <f>SUM(P11:P14)</f>
        <v>1</v>
      </c>
      <c r="U10" s="80">
        <f>SUM(E11:E14,G11:G14,I11:I14,K11:K14,M11:M14)</f>
        <v>145</v>
      </c>
      <c r="V10" s="81">
        <f>SUM(F11:F14,H11:H14,J11:J14,L11:L14,N11:N14)</f>
        <v>84</v>
      </c>
    </row>
    <row r="11" spans="1:22" ht="18.75" x14ac:dyDescent="0.3">
      <c r="B11" s="82" t="s">
        <v>102</v>
      </c>
      <c r="C11" s="83">
        <v>4</v>
      </c>
      <c r="D11" s="84"/>
      <c r="E11" s="85">
        <v>11</v>
      </c>
      <c r="F11" s="86">
        <v>0</v>
      </c>
      <c r="G11" s="85">
        <v>11</v>
      </c>
      <c r="H11" s="86">
        <v>0</v>
      </c>
      <c r="I11" s="87">
        <v>11</v>
      </c>
      <c r="J11" s="86">
        <v>0</v>
      </c>
      <c r="K11" s="85"/>
      <c r="L11" s="86"/>
      <c r="M11" s="87"/>
      <c r="N11" s="86"/>
      <c r="O11" s="87">
        <f>IF(E11&gt;F11,1,0)+IF(G11&gt;H11,1,0)+IF(I11&gt;J11,1,0)+IF(K11&gt;L11,1,0)+IF(M11&gt;N11,1,0)</f>
        <v>3</v>
      </c>
      <c r="P11" s="86">
        <f>IF(E11&lt;F11,1,0)+IF(G11&lt;H11,1,0)+IF(I11&lt;J11,1,0)+IF(K11&lt;L11,1,0)+IF(M11&lt;N11,1,0)</f>
        <v>0</v>
      </c>
    </row>
    <row r="12" spans="1:22" ht="18.75" x14ac:dyDescent="0.3">
      <c r="B12" s="88" t="s">
        <v>104</v>
      </c>
      <c r="C12" s="89">
        <v>3</v>
      </c>
      <c r="D12" s="90" t="s">
        <v>113</v>
      </c>
      <c r="E12" s="91">
        <v>11</v>
      </c>
      <c r="F12" s="92">
        <v>7</v>
      </c>
      <c r="G12" s="91">
        <v>8</v>
      </c>
      <c r="H12" s="92">
        <v>11</v>
      </c>
      <c r="I12" s="93">
        <v>11</v>
      </c>
      <c r="J12" s="92">
        <v>8</v>
      </c>
      <c r="K12" s="91">
        <v>13</v>
      </c>
      <c r="L12" s="92">
        <v>11</v>
      </c>
      <c r="M12" s="93"/>
      <c r="N12" s="92"/>
      <c r="O12" s="93">
        <f t="shared" ref="O12:O14" si="2">IF(E12&gt;F12,1,0)+IF(G12&gt;H12,1,0)+IF(I12&gt;J12,1,0)+IF(K12&gt;L12,1,0)+IF(M12&gt;N12,1,0)</f>
        <v>3</v>
      </c>
      <c r="P12" s="92">
        <f t="shared" ref="P12:P14" si="3">IF(E12&lt;F12,1,0)+IF(G12&lt;H12,1,0)+IF(I12&lt;J12,1,0)+IF(K12&lt;L12,1,0)+IF(M12&lt;N12,1,0)</f>
        <v>1</v>
      </c>
    </row>
    <row r="13" spans="1:22" ht="18.75" x14ac:dyDescent="0.3">
      <c r="B13" s="88" t="s">
        <v>126</v>
      </c>
      <c r="C13" s="89">
        <v>1</v>
      </c>
      <c r="D13" s="90" t="s">
        <v>117</v>
      </c>
      <c r="E13" s="91">
        <v>11</v>
      </c>
      <c r="F13" s="92">
        <v>7</v>
      </c>
      <c r="G13" s="91">
        <v>11</v>
      </c>
      <c r="H13" s="92">
        <v>4</v>
      </c>
      <c r="I13" s="93">
        <v>11</v>
      </c>
      <c r="J13" s="92">
        <v>7</v>
      </c>
      <c r="K13" s="91"/>
      <c r="L13" s="92"/>
      <c r="M13" s="93"/>
      <c r="N13" s="92"/>
      <c r="O13" s="93">
        <f t="shared" si="2"/>
        <v>3</v>
      </c>
      <c r="P13" s="92">
        <f t="shared" si="3"/>
        <v>0</v>
      </c>
    </row>
    <row r="14" spans="1:22" ht="19.5" thickBot="1" x14ac:dyDescent="0.35">
      <c r="B14" s="94" t="s">
        <v>142</v>
      </c>
      <c r="C14" s="95">
        <v>2</v>
      </c>
      <c r="D14" s="96" t="s">
        <v>115</v>
      </c>
      <c r="E14" s="97">
        <v>13</v>
      </c>
      <c r="F14" s="98">
        <v>11</v>
      </c>
      <c r="G14" s="97">
        <v>12</v>
      </c>
      <c r="H14" s="98">
        <v>10</v>
      </c>
      <c r="I14" s="99">
        <v>11</v>
      </c>
      <c r="J14" s="98">
        <v>8</v>
      </c>
      <c r="K14" s="97"/>
      <c r="L14" s="98"/>
      <c r="M14" s="99"/>
      <c r="N14" s="98"/>
      <c r="O14" s="99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20" t="s">
        <v>24</v>
      </c>
      <c r="R17" s="121"/>
      <c r="S17" s="121" t="s">
        <v>25</v>
      </c>
      <c r="T17" s="121"/>
      <c r="U17" s="121" t="s">
        <v>26</v>
      </c>
      <c r="V17" s="122"/>
    </row>
    <row r="18" spans="1:22" ht="19.5" thickBot="1" x14ac:dyDescent="0.3">
      <c r="A18" s="73" t="str">
        <f>IF(B18="","",B18&amp;"|"&amp;D18)</f>
        <v>BORDROGI BAU-SZEGED SQUASH SE I.|SQUASHBEREK</v>
      </c>
      <c r="B18" s="76" t="s">
        <v>31</v>
      </c>
      <c r="C18" s="77" t="s">
        <v>22</v>
      </c>
      <c r="D18" s="78" t="s">
        <v>29</v>
      </c>
      <c r="E18" s="123" t="s">
        <v>17</v>
      </c>
      <c r="F18" s="124"/>
      <c r="G18" s="123" t="s">
        <v>18</v>
      </c>
      <c r="H18" s="124"/>
      <c r="I18" s="125" t="s">
        <v>19</v>
      </c>
      <c r="J18" s="125"/>
      <c r="K18" s="123" t="s">
        <v>20</v>
      </c>
      <c r="L18" s="124"/>
      <c r="M18" s="125" t="s">
        <v>21</v>
      </c>
      <c r="N18" s="124"/>
      <c r="O18" s="125" t="s">
        <v>23</v>
      </c>
      <c r="P18" s="125"/>
      <c r="Q18" s="79">
        <f>IF(O19&gt;P19,1,0)+IF(O20&gt;P20,1,0)+IF(O21&gt;P21,1,0)+IF(O22&gt;P22,1,0)</f>
        <v>0</v>
      </c>
      <c r="R18" s="80">
        <f>IF(O19&lt;P19,1,0)+IF(O20&lt;P20,1,0)+IF(O21&lt;P21,1,0)+IF(O22&lt;P22,1,0)</f>
        <v>4</v>
      </c>
      <c r="S18" s="80">
        <f>SUM(O19:O22)</f>
        <v>0</v>
      </c>
      <c r="T18" s="80">
        <f>SUM(P19:P22)</f>
        <v>12</v>
      </c>
      <c r="U18" s="80">
        <f>SUM(E19:E22,G19:G22,I19:I22,K19:K22,M19:M22)</f>
        <v>45</v>
      </c>
      <c r="V18" s="81">
        <f>SUM(F19:F22,H19:H22,J19:J22,L19:L22,N19:N22)</f>
        <v>133</v>
      </c>
    </row>
    <row r="19" spans="1:22" ht="18.75" x14ac:dyDescent="0.3">
      <c r="B19" s="82"/>
      <c r="C19" s="83">
        <v>4</v>
      </c>
      <c r="D19" s="84"/>
      <c r="E19" s="85">
        <v>0</v>
      </c>
      <c r="F19" s="86">
        <v>11</v>
      </c>
      <c r="G19" s="85">
        <v>0</v>
      </c>
      <c r="H19" s="86">
        <v>11</v>
      </c>
      <c r="I19" s="87">
        <v>0</v>
      </c>
      <c r="J19" s="86">
        <v>11</v>
      </c>
      <c r="K19" s="85"/>
      <c r="L19" s="86"/>
      <c r="M19" s="87"/>
      <c r="N19" s="86"/>
      <c r="O19" s="87">
        <f>IF(E19&gt;F19,1,0)+IF(G19&gt;H19,1,0)+IF(I19&gt;J19,1,0)+IF(K19&gt;L19,1,0)+IF(M19&gt;N19,1,0)</f>
        <v>0</v>
      </c>
      <c r="P19" s="86">
        <f>IF(E19&lt;F19,1,0)+IF(G19&lt;H19,1,0)+IF(I19&lt;J19,1,0)+IF(K19&lt;L19,1,0)+IF(M19&lt;N19,1,0)</f>
        <v>3</v>
      </c>
    </row>
    <row r="20" spans="1:22" ht="18.75" x14ac:dyDescent="0.3">
      <c r="B20" s="88" t="s">
        <v>141</v>
      </c>
      <c r="C20" s="89">
        <v>3</v>
      </c>
      <c r="D20" s="90" t="s">
        <v>143</v>
      </c>
      <c r="E20" s="91">
        <v>2</v>
      </c>
      <c r="F20" s="92">
        <v>11</v>
      </c>
      <c r="G20" s="91">
        <v>4</v>
      </c>
      <c r="H20" s="92">
        <v>11</v>
      </c>
      <c r="I20" s="93">
        <v>3</v>
      </c>
      <c r="J20" s="92">
        <v>11</v>
      </c>
      <c r="K20" s="91"/>
      <c r="L20" s="92"/>
      <c r="M20" s="93"/>
      <c r="N20" s="92"/>
      <c r="O20" s="93">
        <f t="shared" ref="O20:O22" si="4">IF(E20&gt;F20,1,0)+IF(G20&gt;H20,1,0)+IF(I20&gt;J20,1,0)+IF(K20&gt;L20,1,0)+IF(M20&gt;N20,1,0)</f>
        <v>0</v>
      </c>
      <c r="P20" s="92">
        <f t="shared" ref="P20:P22" si="5">IF(E20&lt;F20,1,0)+IF(G20&lt;H20,1,0)+IF(I20&lt;J20,1,0)+IF(K20&lt;L20,1,0)+IF(M20&lt;N20,1,0)</f>
        <v>3</v>
      </c>
    </row>
    <row r="21" spans="1:22" ht="18.75" x14ac:dyDescent="0.3">
      <c r="B21" s="88" t="s">
        <v>130</v>
      </c>
      <c r="C21" s="89">
        <v>1</v>
      </c>
      <c r="D21" s="90" t="s">
        <v>100</v>
      </c>
      <c r="E21" s="91">
        <v>4</v>
      </c>
      <c r="F21" s="92">
        <v>11</v>
      </c>
      <c r="G21" s="91">
        <v>8</v>
      </c>
      <c r="H21" s="92">
        <v>11</v>
      </c>
      <c r="I21" s="93">
        <v>4</v>
      </c>
      <c r="J21" s="92">
        <v>11</v>
      </c>
      <c r="K21" s="91"/>
      <c r="L21" s="92"/>
      <c r="M21" s="93"/>
      <c r="N21" s="92"/>
      <c r="O21" s="93">
        <f t="shared" si="4"/>
        <v>0</v>
      </c>
      <c r="P21" s="92">
        <f t="shared" si="5"/>
        <v>3</v>
      </c>
    </row>
    <row r="22" spans="1:22" ht="19.5" thickBot="1" x14ac:dyDescent="0.35">
      <c r="B22" s="94" t="s">
        <v>110</v>
      </c>
      <c r="C22" s="95">
        <v>2</v>
      </c>
      <c r="D22" s="96" t="s">
        <v>96</v>
      </c>
      <c r="E22" s="97">
        <v>5</v>
      </c>
      <c r="F22" s="98">
        <v>11</v>
      </c>
      <c r="G22" s="97">
        <v>5</v>
      </c>
      <c r="H22" s="98">
        <v>11</v>
      </c>
      <c r="I22" s="99">
        <v>10</v>
      </c>
      <c r="J22" s="98">
        <v>12</v>
      </c>
      <c r="K22" s="97"/>
      <c r="L22" s="98"/>
      <c r="M22" s="99"/>
      <c r="N22" s="98"/>
      <c r="O22" s="99">
        <f t="shared" si="4"/>
        <v>0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20" t="s">
        <v>24</v>
      </c>
      <c r="R25" s="121"/>
      <c r="S25" s="121" t="s">
        <v>25</v>
      </c>
      <c r="T25" s="121"/>
      <c r="U25" s="121" t="s">
        <v>26</v>
      </c>
      <c r="V25" s="122"/>
    </row>
    <row r="26" spans="1:22" ht="19.5" thickBot="1" x14ac:dyDescent="0.3">
      <c r="A26" s="73" t="str">
        <f>IF(B26="","",B26&amp;"|"&amp;D26)</f>
        <v>BUDAÖRSI LABDA EGYLET I.|ANICO KÉSZHÁZAK EGRI SQUASH SE</v>
      </c>
      <c r="B26" s="76" t="s">
        <v>34</v>
      </c>
      <c r="C26" s="77" t="s">
        <v>22</v>
      </c>
      <c r="D26" s="78" t="s">
        <v>33</v>
      </c>
      <c r="E26" s="123" t="s">
        <v>17</v>
      </c>
      <c r="F26" s="124"/>
      <c r="G26" s="123" t="s">
        <v>18</v>
      </c>
      <c r="H26" s="124"/>
      <c r="I26" s="125" t="s">
        <v>19</v>
      </c>
      <c r="J26" s="125"/>
      <c r="K26" s="123" t="s">
        <v>20</v>
      </c>
      <c r="L26" s="124"/>
      <c r="M26" s="125" t="s">
        <v>21</v>
      </c>
      <c r="N26" s="124"/>
      <c r="O26" s="125" t="s">
        <v>23</v>
      </c>
      <c r="P26" s="125"/>
      <c r="Q26" s="79">
        <f>IF(O27&gt;P27,1,0)+IF(O28&gt;P28,1,0)+IF(O29&gt;P29,1,0)+IF(O30&gt;P30,1,0)</f>
        <v>3</v>
      </c>
      <c r="R26" s="80">
        <f>IF(O27&lt;P27,1,0)+IF(O28&lt;P28,1,0)+IF(O29&lt;P29,1,0)+IF(O30&lt;P30,1,0)</f>
        <v>1</v>
      </c>
      <c r="S26" s="80">
        <f>SUM(O27:O30)</f>
        <v>11</v>
      </c>
      <c r="T26" s="80">
        <f>SUM(P27:P30)</f>
        <v>3</v>
      </c>
      <c r="U26" s="80">
        <f>SUM(E27:E30,G27:G30,I27:I30,K27:K30,M27:M30)</f>
        <v>145</v>
      </c>
      <c r="V26" s="81">
        <f>SUM(F27:F30,H27:H30,J27:J30,L27:L30,N27:N30)</f>
        <v>96</v>
      </c>
    </row>
    <row r="27" spans="1:22" ht="18.75" x14ac:dyDescent="0.3">
      <c r="B27" s="88" t="s">
        <v>128</v>
      </c>
      <c r="C27" s="83">
        <v>4</v>
      </c>
      <c r="D27" s="84" t="s">
        <v>144</v>
      </c>
      <c r="E27" s="85">
        <v>11</v>
      </c>
      <c r="F27" s="86">
        <v>6</v>
      </c>
      <c r="G27" s="85">
        <v>11</v>
      </c>
      <c r="H27" s="86">
        <v>9</v>
      </c>
      <c r="I27" s="87">
        <v>11</v>
      </c>
      <c r="J27" s="86">
        <v>9</v>
      </c>
      <c r="K27" s="85"/>
      <c r="L27" s="86"/>
      <c r="M27" s="87"/>
      <c r="N27" s="86"/>
      <c r="O27" s="87">
        <f>IF(E27&gt;F27,1,0)+IF(G27&gt;H27,1,0)+IF(I27&gt;J27,1,0)+IF(K27&gt;L27,1,0)+IF(M27&gt;N27,1,0)</f>
        <v>3</v>
      </c>
      <c r="P27" s="86">
        <f>IF(E27&lt;F27,1,0)+IF(G27&lt;H27,1,0)+IF(I27&lt;J27,1,0)+IF(K27&lt;L27,1,0)+IF(M27&lt;N27,1,0)</f>
        <v>0</v>
      </c>
    </row>
    <row r="28" spans="1:22" ht="18.75" x14ac:dyDescent="0.3">
      <c r="B28" s="88" t="s">
        <v>95</v>
      </c>
      <c r="C28" s="89">
        <v>3</v>
      </c>
      <c r="D28" s="90" t="s">
        <v>120</v>
      </c>
      <c r="E28" s="91">
        <v>5</v>
      </c>
      <c r="F28" s="92">
        <v>11</v>
      </c>
      <c r="G28" s="91">
        <v>10</v>
      </c>
      <c r="H28" s="92">
        <v>12</v>
      </c>
      <c r="I28" s="93">
        <v>11</v>
      </c>
      <c r="J28" s="92">
        <v>6</v>
      </c>
      <c r="K28" s="91">
        <v>11</v>
      </c>
      <c r="L28" s="92">
        <v>8</v>
      </c>
      <c r="M28" s="93">
        <v>9</v>
      </c>
      <c r="N28" s="92">
        <v>11</v>
      </c>
      <c r="O28" s="93">
        <f t="shared" ref="O28:O30" si="6">IF(E28&gt;F28,1,0)+IF(G28&gt;H28,1,0)+IF(I28&gt;J28,1,0)+IF(K28&gt;L28,1,0)+IF(M28&gt;N28,1,0)</f>
        <v>2</v>
      </c>
      <c r="P28" s="92">
        <f t="shared" ref="P28:P30" si="7">IF(E28&lt;F28,1,0)+IF(G28&lt;H28,1,0)+IF(I28&lt;J28,1,0)+IF(K28&lt;L28,1,0)+IF(M28&lt;N28,1,0)</f>
        <v>3</v>
      </c>
    </row>
    <row r="29" spans="1:22" ht="18.75" x14ac:dyDescent="0.3">
      <c r="B29" s="88" t="s">
        <v>99</v>
      </c>
      <c r="C29" s="89">
        <v>1</v>
      </c>
      <c r="D29" s="90" t="s">
        <v>124</v>
      </c>
      <c r="E29" s="91">
        <v>11</v>
      </c>
      <c r="F29" s="92">
        <v>5</v>
      </c>
      <c r="G29" s="91">
        <v>11</v>
      </c>
      <c r="H29" s="92">
        <v>5</v>
      </c>
      <c r="I29" s="93">
        <v>11</v>
      </c>
      <c r="J29" s="92">
        <v>5</v>
      </c>
      <c r="K29" s="91"/>
      <c r="L29" s="92"/>
      <c r="M29" s="93"/>
      <c r="N29" s="92"/>
      <c r="O29" s="93">
        <f t="shared" si="6"/>
        <v>3</v>
      </c>
      <c r="P29" s="92">
        <f t="shared" si="7"/>
        <v>0</v>
      </c>
    </row>
    <row r="30" spans="1:22" ht="19.5" thickBot="1" x14ac:dyDescent="0.35">
      <c r="B30" s="94" t="s">
        <v>101</v>
      </c>
      <c r="C30" s="95">
        <v>2</v>
      </c>
      <c r="D30" s="96" t="s">
        <v>145</v>
      </c>
      <c r="E30" s="97">
        <v>11</v>
      </c>
      <c r="F30" s="98">
        <v>2</v>
      </c>
      <c r="G30" s="97">
        <v>11</v>
      </c>
      <c r="H30" s="98">
        <v>1</v>
      </c>
      <c r="I30" s="99">
        <v>11</v>
      </c>
      <c r="J30" s="98">
        <v>6</v>
      </c>
      <c r="K30" s="97"/>
      <c r="L30" s="98"/>
      <c r="M30" s="99"/>
      <c r="N30" s="98"/>
      <c r="O30" s="99">
        <f t="shared" si="6"/>
        <v>3</v>
      </c>
      <c r="P30" s="98">
        <f t="shared" si="7"/>
        <v>0</v>
      </c>
    </row>
    <row r="32" spans="1:22" ht="15.75" thickBot="1" x14ac:dyDescent="0.3"/>
    <row r="33" spans="1:22" ht="15.75" thickBot="1" x14ac:dyDescent="0.3">
      <c r="Q33" s="120" t="s">
        <v>24</v>
      </c>
      <c r="R33" s="121"/>
      <c r="S33" s="121" t="s">
        <v>25</v>
      </c>
      <c r="T33" s="121"/>
      <c r="U33" s="121" t="s">
        <v>26</v>
      </c>
      <c r="V33" s="122"/>
    </row>
    <row r="34" spans="1:22" ht="19.5" thickBot="1" x14ac:dyDescent="0.3">
      <c r="A34" s="73" t="str">
        <f>IF(B34="","",B34&amp;"|"&amp;D34)</f>
        <v>CITY SQUASH CLUB SE|CSÉ-STAR TEAM I.</v>
      </c>
      <c r="B34" s="76" t="s">
        <v>30</v>
      </c>
      <c r="C34" s="77" t="s">
        <v>22</v>
      </c>
      <c r="D34" s="78" t="s">
        <v>32</v>
      </c>
      <c r="E34" s="123" t="s">
        <v>17</v>
      </c>
      <c r="F34" s="124"/>
      <c r="G34" s="123" t="s">
        <v>18</v>
      </c>
      <c r="H34" s="124"/>
      <c r="I34" s="125" t="s">
        <v>19</v>
      </c>
      <c r="J34" s="125"/>
      <c r="K34" s="123" t="s">
        <v>20</v>
      </c>
      <c r="L34" s="124"/>
      <c r="M34" s="125" t="s">
        <v>21</v>
      </c>
      <c r="N34" s="124"/>
      <c r="O34" s="125" t="s">
        <v>23</v>
      </c>
      <c r="P34" s="125"/>
      <c r="Q34" s="79">
        <f>IF(O35&gt;P35,1,0)+IF(O36&gt;P36,1,0)+IF(O37&gt;P37,1,0)+IF(O38&gt;P38,1,0)</f>
        <v>4</v>
      </c>
      <c r="R34" s="80">
        <f>IF(O35&lt;P35,1,0)+IF(O36&lt;P36,1,0)+IF(O37&lt;P37,1,0)+IF(O38&lt;P38,1,0)</f>
        <v>0</v>
      </c>
      <c r="S34" s="80">
        <f>SUM(O35:O38)</f>
        <v>12</v>
      </c>
      <c r="T34" s="80">
        <f>SUM(P35:P38)</f>
        <v>0</v>
      </c>
      <c r="U34" s="80">
        <f>SUM(E35:E38,G35:G38,I35:I38,K35:K38,M35:M38)</f>
        <v>132</v>
      </c>
      <c r="V34" s="81">
        <f>SUM(F35:F38,H35:H38,J35:J38,L35:L38,N35:N38)</f>
        <v>59</v>
      </c>
    </row>
    <row r="35" spans="1:22" ht="18.75" x14ac:dyDescent="0.3">
      <c r="B35" s="82" t="s">
        <v>103</v>
      </c>
      <c r="C35" s="83">
        <v>4</v>
      </c>
      <c r="D35" s="84" t="s">
        <v>121</v>
      </c>
      <c r="E35" s="85">
        <v>11</v>
      </c>
      <c r="F35" s="86">
        <v>2</v>
      </c>
      <c r="G35" s="85">
        <v>11</v>
      </c>
      <c r="H35" s="86">
        <v>8</v>
      </c>
      <c r="I35" s="87">
        <v>11</v>
      </c>
      <c r="J35" s="86">
        <v>9</v>
      </c>
      <c r="K35" s="85"/>
      <c r="L35" s="86"/>
      <c r="M35" s="87"/>
      <c r="N35" s="86"/>
      <c r="O35" s="87">
        <f>IF(E35&gt;F35,1,0)+IF(G35&gt;H35,1,0)+IF(I35&gt;J35,1,0)+IF(K35&gt;L35,1,0)+IF(M35&gt;N35,1,0)</f>
        <v>3</v>
      </c>
      <c r="P35" s="86">
        <f>IF(E35&lt;F35,1,0)+IF(G35&lt;H35,1,0)+IF(I35&lt;J35,1,0)+IF(K35&lt;L35,1,0)+IF(M35&lt;N35,1,0)</f>
        <v>0</v>
      </c>
    </row>
    <row r="36" spans="1:22" ht="18.75" x14ac:dyDescent="0.3">
      <c r="B36" s="88" t="s">
        <v>146</v>
      </c>
      <c r="C36" s="89">
        <v>3</v>
      </c>
      <c r="D36" s="90" t="s">
        <v>125</v>
      </c>
      <c r="E36" s="91">
        <v>11</v>
      </c>
      <c r="F36" s="92">
        <v>7</v>
      </c>
      <c r="G36" s="91">
        <v>11</v>
      </c>
      <c r="H36" s="92">
        <v>7</v>
      </c>
      <c r="I36" s="93">
        <v>11</v>
      </c>
      <c r="J36" s="92">
        <v>3</v>
      </c>
      <c r="K36" s="91"/>
      <c r="L36" s="92"/>
      <c r="M36" s="93"/>
      <c r="N36" s="92"/>
      <c r="O36" s="93">
        <f t="shared" ref="O36:O38" si="8">IF(E36&gt;F36,1,0)+IF(G36&gt;H36,1,0)+IF(I36&gt;J36,1,0)+IF(K36&gt;L36,1,0)+IF(M36&gt;N36,1,0)</f>
        <v>3</v>
      </c>
      <c r="P36" s="92">
        <f t="shared" ref="P36:P38" si="9">IF(E36&lt;F36,1,0)+IF(G36&lt;H36,1,0)+IF(I36&lt;J36,1,0)+IF(K36&lt;L36,1,0)+IF(M36&lt;N36,1,0)</f>
        <v>0</v>
      </c>
    </row>
    <row r="37" spans="1:22" ht="18.75" x14ac:dyDescent="0.3">
      <c r="B37" s="88" t="s">
        <v>105</v>
      </c>
      <c r="C37" s="89">
        <v>1</v>
      </c>
      <c r="D37" s="90" t="s">
        <v>123</v>
      </c>
      <c r="E37" s="91">
        <v>11</v>
      </c>
      <c r="F37" s="92">
        <v>2</v>
      </c>
      <c r="G37" s="91">
        <v>11</v>
      </c>
      <c r="H37" s="92">
        <v>1</v>
      </c>
      <c r="I37" s="93">
        <v>11</v>
      </c>
      <c r="J37" s="92">
        <v>0</v>
      </c>
      <c r="K37" s="91"/>
      <c r="L37" s="92"/>
      <c r="M37" s="93"/>
      <c r="N37" s="92"/>
      <c r="O37" s="93">
        <f t="shared" si="8"/>
        <v>3</v>
      </c>
      <c r="P37" s="92">
        <f t="shared" si="9"/>
        <v>0</v>
      </c>
    </row>
    <row r="38" spans="1:22" ht="19.5" thickBot="1" x14ac:dyDescent="0.35">
      <c r="B38" s="94" t="s">
        <v>131</v>
      </c>
      <c r="C38" s="95">
        <v>2</v>
      </c>
      <c r="D38" s="96" t="s">
        <v>135</v>
      </c>
      <c r="E38" s="97">
        <v>11</v>
      </c>
      <c r="F38" s="98">
        <v>9</v>
      </c>
      <c r="G38" s="97">
        <v>11</v>
      </c>
      <c r="H38" s="98">
        <v>5</v>
      </c>
      <c r="I38" s="99">
        <v>11</v>
      </c>
      <c r="J38" s="98">
        <v>6</v>
      </c>
      <c r="K38" s="97"/>
      <c r="L38" s="98"/>
      <c r="M38" s="99"/>
      <c r="N38" s="98"/>
      <c r="O38" s="99">
        <f t="shared" si="8"/>
        <v>3</v>
      </c>
      <c r="P38" s="98">
        <f t="shared" si="9"/>
        <v>0</v>
      </c>
    </row>
    <row r="40" spans="1:22" ht="15.75" thickBot="1" x14ac:dyDescent="0.3"/>
    <row r="41" spans="1:22" ht="15.75" thickBot="1" x14ac:dyDescent="0.3">
      <c r="Q41" s="120" t="s">
        <v>24</v>
      </c>
      <c r="R41" s="121"/>
      <c r="S41" s="121" t="s">
        <v>25</v>
      </c>
      <c r="T41" s="121"/>
      <c r="U41" s="121" t="s">
        <v>26</v>
      </c>
      <c r="V41" s="122"/>
    </row>
    <row r="42" spans="1:22" ht="19.5" thickBot="1" x14ac:dyDescent="0.3">
      <c r="A42" s="73" t="str">
        <f>IF(B42="","",B42&amp;"|"&amp;D42)</f>
        <v>ANICO KÉSZHÁZAK EGRI SQUASH SE|TOP CHALLENGE I.</v>
      </c>
      <c r="B42" s="76" t="s">
        <v>33</v>
      </c>
      <c r="C42" s="77" t="s">
        <v>22</v>
      </c>
      <c r="D42" s="78" t="s">
        <v>35</v>
      </c>
      <c r="E42" s="123" t="s">
        <v>17</v>
      </c>
      <c r="F42" s="124"/>
      <c r="G42" s="123" t="s">
        <v>18</v>
      </c>
      <c r="H42" s="124"/>
      <c r="I42" s="125" t="s">
        <v>19</v>
      </c>
      <c r="J42" s="125"/>
      <c r="K42" s="123" t="s">
        <v>20</v>
      </c>
      <c r="L42" s="124"/>
      <c r="M42" s="125" t="s">
        <v>21</v>
      </c>
      <c r="N42" s="124"/>
      <c r="O42" s="125" t="s">
        <v>23</v>
      </c>
      <c r="P42" s="125"/>
      <c r="Q42" s="79">
        <f>IF(O43&gt;P43,1,0)+IF(O44&gt;P44,1,0)+IF(O45&gt;P45,1,0)+IF(O46&gt;P46,1,0)</f>
        <v>2</v>
      </c>
      <c r="R42" s="80">
        <f>IF(O43&lt;P43,1,0)+IF(O44&lt;P44,1,0)+IF(O45&lt;P45,1,0)+IF(O46&lt;P46,1,0)</f>
        <v>2</v>
      </c>
      <c r="S42" s="80">
        <f>SUM(O43:O46)</f>
        <v>7</v>
      </c>
      <c r="T42" s="80">
        <f>SUM(P43:P46)</f>
        <v>8</v>
      </c>
      <c r="U42" s="80">
        <f>SUM(E43:E46,G43:G46,I43:I46,K43:K46,M43:M46)</f>
        <v>123</v>
      </c>
      <c r="V42" s="81">
        <f>SUM(F43:F46,H43:H46,J43:J46,L43:L46,N43:N46)</f>
        <v>134</v>
      </c>
    </row>
    <row r="43" spans="1:22" ht="18.75" x14ac:dyDescent="0.3">
      <c r="B43" s="82" t="s">
        <v>118</v>
      </c>
      <c r="C43" s="83">
        <v>4</v>
      </c>
      <c r="D43" s="84" t="s">
        <v>102</v>
      </c>
      <c r="E43" s="85">
        <v>11</v>
      </c>
      <c r="F43" s="86">
        <v>7</v>
      </c>
      <c r="G43" s="85">
        <v>11</v>
      </c>
      <c r="H43" s="86">
        <v>8</v>
      </c>
      <c r="I43" s="87">
        <v>10</v>
      </c>
      <c r="J43" s="86">
        <v>12</v>
      </c>
      <c r="K43" s="85">
        <v>11</v>
      </c>
      <c r="L43" s="86">
        <v>8</v>
      </c>
      <c r="M43" s="87"/>
      <c r="N43" s="86"/>
      <c r="O43" s="87">
        <f>IF(E43&gt;F43,1,0)+IF(G43&gt;H43,1,0)+IF(I43&gt;J43,1,0)+IF(K43&gt;L43,1,0)+IF(M43&gt;N43,1,0)</f>
        <v>3</v>
      </c>
      <c r="P43" s="86">
        <f>IF(E43&lt;F43,1,0)+IF(G43&lt;H43,1,0)+IF(I43&lt;J43,1,0)+IF(K43&lt;L43,1,0)+IF(M43&lt;N43,1,0)</f>
        <v>1</v>
      </c>
    </row>
    <row r="44" spans="1:22" ht="18.75" x14ac:dyDescent="0.3">
      <c r="B44" s="88" t="s">
        <v>120</v>
      </c>
      <c r="C44" s="89">
        <v>3</v>
      </c>
      <c r="D44" s="90" t="s">
        <v>142</v>
      </c>
      <c r="E44" s="91">
        <v>11</v>
      </c>
      <c r="F44" s="92">
        <v>13</v>
      </c>
      <c r="G44" s="91">
        <v>11</v>
      </c>
      <c r="H44" s="92">
        <v>2</v>
      </c>
      <c r="I44" s="93">
        <v>5</v>
      </c>
      <c r="J44" s="92">
        <v>11</v>
      </c>
      <c r="K44" s="91">
        <v>4</v>
      </c>
      <c r="L44" s="92">
        <v>11</v>
      </c>
      <c r="M44" s="93"/>
      <c r="N44" s="92"/>
      <c r="O44" s="93">
        <f t="shared" ref="O44:O46" si="10">IF(E44&gt;F44,1,0)+IF(G44&gt;H44,1,0)+IF(I44&gt;J44,1,0)+IF(K44&gt;L44,1,0)+IF(M44&gt;N44,1,0)</f>
        <v>1</v>
      </c>
      <c r="P44" s="92">
        <f t="shared" ref="P44:P46" si="11">IF(E44&lt;F44,1,0)+IF(G44&lt;H44,1,0)+IF(I44&lt;J44,1,0)+IF(K44&lt;L44,1,0)+IF(M44&lt;N44,1,0)</f>
        <v>3</v>
      </c>
    </row>
    <row r="45" spans="1:22" ht="18.75" x14ac:dyDescent="0.3">
      <c r="B45" s="88" t="s">
        <v>124</v>
      </c>
      <c r="C45" s="89">
        <v>1</v>
      </c>
      <c r="D45" s="90" t="s">
        <v>126</v>
      </c>
      <c r="E45" s="91">
        <v>7</v>
      </c>
      <c r="F45" s="92">
        <v>11</v>
      </c>
      <c r="G45" s="91">
        <v>11</v>
      </c>
      <c r="H45" s="92">
        <v>9</v>
      </c>
      <c r="I45" s="93">
        <v>11</v>
      </c>
      <c r="J45" s="92">
        <v>5</v>
      </c>
      <c r="K45" s="91">
        <v>11</v>
      </c>
      <c r="L45" s="92">
        <v>4</v>
      </c>
      <c r="M45" s="93"/>
      <c r="N45" s="92"/>
      <c r="O45" s="93">
        <f t="shared" si="10"/>
        <v>3</v>
      </c>
      <c r="P45" s="92">
        <f t="shared" si="11"/>
        <v>1</v>
      </c>
    </row>
    <row r="46" spans="1:22" ht="19.5" thickBot="1" x14ac:dyDescent="0.35">
      <c r="B46" s="94" t="s">
        <v>145</v>
      </c>
      <c r="C46" s="95">
        <v>2</v>
      </c>
      <c r="D46" s="96" t="s">
        <v>108</v>
      </c>
      <c r="E46" s="97">
        <v>7</v>
      </c>
      <c r="F46" s="98">
        <v>11</v>
      </c>
      <c r="G46" s="97">
        <v>1</v>
      </c>
      <c r="H46" s="98">
        <v>11</v>
      </c>
      <c r="I46" s="99">
        <v>1</v>
      </c>
      <c r="J46" s="98">
        <v>11</v>
      </c>
      <c r="K46" s="97"/>
      <c r="L46" s="98"/>
      <c r="M46" s="99"/>
      <c r="N46" s="98"/>
      <c r="O46" s="99">
        <f t="shared" si="10"/>
        <v>0</v>
      </c>
      <c r="P46" s="98">
        <f t="shared" si="11"/>
        <v>3</v>
      </c>
    </row>
    <row r="48" spans="1:22" ht="15.75" thickBot="1" x14ac:dyDescent="0.3"/>
    <row r="49" spans="1:22" ht="15.75" thickBot="1" x14ac:dyDescent="0.3">
      <c r="Q49" s="120" t="s">
        <v>24</v>
      </c>
      <c r="R49" s="121"/>
      <c r="S49" s="121" t="s">
        <v>25</v>
      </c>
      <c r="T49" s="121"/>
      <c r="U49" s="121" t="s">
        <v>26</v>
      </c>
      <c r="V49" s="122"/>
    </row>
    <row r="50" spans="1:22" ht="19.5" thickBot="1" x14ac:dyDescent="0.3">
      <c r="A50" s="73" t="str">
        <f>IF(B50="","",B50&amp;"|"&amp;D50)</f>
        <v>SQUASHBEREK|CITY SQUASH CLUB SE</v>
      </c>
      <c r="B50" s="76" t="s">
        <v>29</v>
      </c>
      <c r="C50" s="77" t="s">
        <v>22</v>
      </c>
      <c r="D50" s="78" t="s">
        <v>30</v>
      </c>
      <c r="E50" s="123" t="s">
        <v>17</v>
      </c>
      <c r="F50" s="124"/>
      <c r="G50" s="123" t="s">
        <v>18</v>
      </c>
      <c r="H50" s="124"/>
      <c r="I50" s="125" t="s">
        <v>19</v>
      </c>
      <c r="J50" s="125"/>
      <c r="K50" s="123" t="s">
        <v>20</v>
      </c>
      <c r="L50" s="124"/>
      <c r="M50" s="125" t="s">
        <v>21</v>
      </c>
      <c r="N50" s="124"/>
      <c r="O50" s="125" t="s">
        <v>23</v>
      </c>
      <c r="P50" s="125"/>
      <c r="Q50" s="79">
        <f>IF(O51&gt;P51,1,0)+IF(O52&gt;P52,1,0)+IF(O53&gt;P53,1,0)+IF(O54&gt;P54,1,0)</f>
        <v>1</v>
      </c>
      <c r="R50" s="80">
        <f>IF(O51&lt;P51,1,0)+IF(O52&lt;P52,1,0)+IF(O53&lt;P53,1,0)+IF(O54&lt;P54,1,0)</f>
        <v>3</v>
      </c>
      <c r="S50" s="80">
        <f>SUM(O51:O54)</f>
        <v>3</v>
      </c>
      <c r="T50" s="80">
        <f>SUM(P51:P54)</f>
        <v>9</v>
      </c>
      <c r="U50" s="80">
        <f>SUM(E51:E54,G51:G54,I51:I54,K51:K54,M51:M54)</f>
        <v>77</v>
      </c>
      <c r="V50" s="81">
        <f>SUM(F51:F54,H51:H54,J51:J54,L51:L54,N51:N54)</f>
        <v>117</v>
      </c>
    </row>
    <row r="51" spans="1:22" ht="18.75" x14ac:dyDescent="0.3">
      <c r="B51" s="82" t="s">
        <v>143</v>
      </c>
      <c r="C51" s="83">
        <v>4</v>
      </c>
      <c r="D51" s="84" t="s">
        <v>103</v>
      </c>
      <c r="E51" s="85">
        <v>9</v>
      </c>
      <c r="F51" s="86">
        <v>11</v>
      </c>
      <c r="G51" s="85">
        <v>7</v>
      </c>
      <c r="H51" s="86">
        <v>11</v>
      </c>
      <c r="I51" s="87">
        <v>2</v>
      </c>
      <c r="J51" s="86">
        <v>11</v>
      </c>
      <c r="K51" s="85"/>
      <c r="L51" s="86"/>
      <c r="M51" s="87"/>
      <c r="N51" s="86"/>
      <c r="O51" s="87">
        <f>IF(E51&gt;F51,1,0)+IF(G51&gt;H51,1,0)+IF(I51&gt;J51,1,0)+IF(K51&gt;L51,1,0)+IF(M51&gt;N51,1,0)</f>
        <v>0</v>
      </c>
      <c r="P51" s="86">
        <f>IF(E51&lt;F51,1,0)+IF(G51&lt;H51,1,0)+IF(I51&lt;J51,1,0)+IF(K51&lt;L51,1,0)+IF(M51&lt;N51,1,0)</f>
        <v>3</v>
      </c>
    </row>
    <row r="52" spans="1:22" ht="18.75" x14ac:dyDescent="0.3">
      <c r="B52" s="88" t="s">
        <v>96</v>
      </c>
      <c r="C52" s="89">
        <v>3</v>
      </c>
      <c r="D52" s="90" t="s">
        <v>146</v>
      </c>
      <c r="E52" s="91">
        <v>6</v>
      </c>
      <c r="F52" s="92">
        <v>11</v>
      </c>
      <c r="G52" s="91">
        <v>7</v>
      </c>
      <c r="H52" s="92">
        <v>11</v>
      </c>
      <c r="I52" s="93">
        <v>2</v>
      </c>
      <c r="J52" s="92">
        <v>11</v>
      </c>
      <c r="K52" s="91"/>
      <c r="L52" s="92"/>
      <c r="M52" s="93"/>
      <c r="N52" s="92"/>
      <c r="O52" s="93">
        <f t="shared" ref="O52:O54" si="12">IF(E52&gt;F52,1,0)+IF(G52&gt;H52,1,0)+IF(I52&gt;J52,1,0)+IF(K52&gt;L52,1,0)+IF(M52&gt;N52,1,0)</f>
        <v>0</v>
      </c>
      <c r="P52" s="92">
        <f t="shared" ref="P52:P54" si="13">IF(E52&lt;F52,1,0)+IF(G52&lt;H52,1,0)+IF(I52&lt;J52,1,0)+IF(K52&lt;L52,1,0)+IF(M52&lt;N52,1,0)</f>
        <v>3</v>
      </c>
    </row>
    <row r="53" spans="1:22" ht="18.75" x14ac:dyDescent="0.3">
      <c r="B53" s="88" t="s">
        <v>98</v>
      </c>
      <c r="C53" s="89">
        <v>1</v>
      </c>
      <c r="D53" s="90" t="s">
        <v>105</v>
      </c>
      <c r="E53" s="91">
        <v>0</v>
      </c>
      <c r="F53" s="92">
        <v>11</v>
      </c>
      <c r="G53" s="91">
        <v>5</v>
      </c>
      <c r="H53" s="92">
        <v>11</v>
      </c>
      <c r="I53" s="93">
        <v>6</v>
      </c>
      <c r="J53" s="92">
        <v>11</v>
      </c>
      <c r="K53" s="91"/>
      <c r="L53" s="92"/>
      <c r="M53" s="93"/>
      <c r="N53" s="92"/>
      <c r="O53" s="93">
        <f t="shared" si="12"/>
        <v>0</v>
      </c>
      <c r="P53" s="92">
        <f t="shared" si="13"/>
        <v>3</v>
      </c>
    </row>
    <row r="54" spans="1:22" ht="19.5" thickBot="1" x14ac:dyDescent="0.35">
      <c r="B54" s="94" t="s">
        <v>100</v>
      </c>
      <c r="C54" s="95">
        <v>2</v>
      </c>
      <c r="D54" s="96" t="s">
        <v>131</v>
      </c>
      <c r="E54" s="97">
        <v>11</v>
      </c>
      <c r="F54" s="98">
        <v>4</v>
      </c>
      <c r="G54" s="97">
        <v>11</v>
      </c>
      <c r="H54" s="98">
        <v>8</v>
      </c>
      <c r="I54" s="99">
        <v>11</v>
      </c>
      <c r="J54" s="98">
        <v>6</v>
      </c>
      <c r="K54" s="97"/>
      <c r="L54" s="98"/>
      <c r="M54" s="99"/>
      <c r="N54" s="98"/>
      <c r="O54" s="99">
        <f t="shared" si="12"/>
        <v>3</v>
      </c>
      <c r="P54" s="98">
        <f t="shared" si="13"/>
        <v>0</v>
      </c>
    </row>
    <row r="56" spans="1:22" ht="15.75" thickBot="1" x14ac:dyDescent="0.3"/>
    <row r="57" spans="1:22" ht="15.75" thickBot="1" x14ac:dyDescent="0.3">
      <c r="Q57" s="120" t="s">
        <v>24</v>
      </c>
      <c r="R57" s="121"/>
      <c r="S57" s="121" t="s">
        <v>25</v>
      </c>
      <c r="T57" s="121"/>
      <c r="U57" s="121" t="s">
        <v>26</v>
      </c>
      <c r="V57" s="122"/>
    </row>
    <row r="58" spans="1:22" ht="19.5" thickBot="1" x14ac:dyDescent="0.3">
      <c r="A58" s="73" t="str">
        <f>IF(B58="","",B58&amp;"|"&amp;D58)</f>
        <v>BUDAÖRSI LABDA EGYLET I.|GEKKO</v>
      </c>
      <c r="B58" s="76" t="s">
        <v>34</v>
      </c>
      <c r="C58" s="77" t="s">
        <v>22</v>
      </c>
      <c r="D58" s="78" t="s">
        <v>36</v>
      </c>
      <c r="E58" s="123" t="s">
        <v>17</v>
      </c>
      <c r="F58" s="124"/>
      <c r="G58" s="123" t="s">
        <v>18</v>
      </c>
      <c r="H58" s="124"/>
      <c r="I58" s="125" t="s">
        <v>19</v>
      </c>
      <c r="J58" s="125"/>
      <c r="K58" s="123" t="s">
        <v>20</v>
      </c>
      <c r="L58" s="124"/>
      <c r="M58" s="125" t="s">
        <v>21</v>
      </c>
      <c r="N58" s="124"/>
      <c r="O58" s="125" t="s">
        <v>23</v>
      </c>
      <c r="P58" s="125"/>
      <c r="Q58" s="79">
        <f>IF(O59&gt;P59,1,0)+IF(O60&gt;P60,1,0)+IF(O61&gt;P61,1,0)+IF(O62&gt;P62,1,0)</f>
        <v>4</v>
      </c>
      <c r="R58" s="80">
        <f>IF(O59&lt;P59,1,0)+IF(O60&lt;P60,1,0)+IF(O61&lt;P61,1,0)+IF(O62&lt;P62,1,0)</f>
        <v>0</v>
      </c>
      <c r="S58" s="80">
        <f>SUM(O59:O62)</f>
        <v>12</v>
      </c>
      <c r="T58" s="80">
        <f>SUM(P59:P62)</f>
        <v>0</v>
      </c>
      <c r="U58" s="80">
        <f>SUM(E59:E62,G59:G62,I59:I62,K59:K62,M59:M62)</f>
        <v>132</v>
      </c>
      <c r="V58" s="81">
        <f>SUM(F59:F62,H59:H62,J59:J62,L59:L62,N59:N62)</f>
        <v>43</v>
      </c>
    </row>
    <row r="59" spans="1:22" ht="18.75" x14ac:dyDescent="0.3">
      <c r="B59" s="82"/>
      <c r="C59" s="83">
        <v>4</v>
      </c>
      <c r="D59" s="84"/>
      <c r="E59" s="85">
        <v>11</v>
      </c>
      <c r="F59" s="86">
        <v>0</v>
      </c>
      <c r="G59" s="85">
        <v>11</v>
      </c>
      <c r="H59" s="86">
        <v>0</v>
      </c>
      <c r="I59" s="87">
        <v>11</v>
      </c>
      <c r="J59" s="86">
        <v>0</v>
      </c>
      <c r="K59" s="85"/>
      <c r="L59" s="86"/>
      <c r="M59" s="87"/>
      <c r="N59" s="86"/>
      <c r="O59" s="87">
        <f>IF(E59&gt;F59,1,0)+IF(G59&gt;H59,1,0)+IF(I59&gt;J59,1,0)+IF(K59&gt;L59,1,0)+IF(M59&gt;N59,1,0)</f>
        <v>3</v>
      </c>
      <c r="P59" s="86">
        <f>IF(E59&lt;F59,1,0)+IF(G59&lt;H59,1,0)+IF(I59&lt;J59,1,0)+IF(K59&lt;L59,1,0)+IF(M59&lt;N59,1,0)</f>
        <v>0</v>
      </c>
    </row>
    <row r="60" spans="1:22" ht="18.75" x14ac:dyDescent="0.3">
      <c r="B60" s="88" t="s">
        <v>128</v>
      </c>
      <c r="C60" s="89">
        <v>3</v>
      </c>
      <c r="D60" s="90" t="s">
        <v>113</v>
      </c>
      <c r="E60" s="91">
        <v>11</v>
      </c>
      <c r="F60" s="92">
        <v>3</v>
      </c>
      <c r="G60" s="91">
        <v>11</v>
      </c>
      <c r="H60" s="92">
        <v>7</v>
      </c>
      <c r="I60" s="93">
        <v>11</v>
      </c>
      <c r="J60" s="92">
        <v>6</v>
      </c>
      <c r="K60" s="91"/>
      <c r="L60" s="92"/>
      <c r="M60" s="93"/>
      <c r="N60" s="92"/>
      <c r="O60" s="93">
        <f t="shared" ref="O60:O62" si="14">IF(E60&gt;F60,1,0)+IF(G60&gt;H60,1,0)+IF(I60&gt;J60,1,0)+IF(K60&gt;L60,1,0)+IF(M60&gt;N60,1,0)</f>
        <v>3</v>
      </c>
      <c r="P60" s="92">
        <f t="shared" ref="P60:P62" si="15">IF(E60&lt;F60,1,0)+IF(G60&lt;H60,1,0)+IF(I60&lt;J60,1,0)+IF(K60&lt;L60,1,0)+IF(M60&lt;N60,1,0)</f>
        <v>0</v>
      </c>
    </row>
    <row r="61" spans="1:22" ht="18.75" x14ac:dyDescent="0.3">
      <c r="B61" s="88" t="s">
        <v>99</v>
      </c>
      <c r="C61" s="89">
        <v>1</v>
      </c>
      <c r="D61" s="90" t="s">
        <v>117</v>
      </c>
      <c r="E61" s="91">
        <v>11</v>
      </c>
      <c r="F61" s="92">
        <v>6</v>
      </c>
      <c r="G61" s="91">
        <v>11</v>
      </c>
      <c r="H61" s="92">
        <v>6</v>
      </c>
      <c r="I61" s="93">
        <v>11</v>
      </c>
      <c r="J61" s="92">
        <v>6</v>
      </c>
      <c r="K61" s="91"/>
      <c r="L61" s="92"/>
      <c r="M61" s="93"/>
      <c r="N61" s="92"/>
      <c r="O61" s="93">
        <f t="shared" si="14"/>
        <v>3</v>
      </c>
      <c r="P61" s="92">
        <f t="shared" si="15"/>
        <v>0</v>
      </c>
    </row>
    <row r="62" spans="1:22" ht="19.5" thickBot="1" x14ac:dyDescent="0.35">
      <c r="B62" s="94" t="s">
        <v>95</v>
      </c>
      <c r="C62" s="95">
        <v>2</v>
      </c>
      <c r="D62" s="96" t="s">
        <v>115</v>
      </c>
      <c r="E62" s="97">
        <v>11</v>
      </c>
      <c r="F62" s="98">
        <v>2</v>
      </c>
      <c r="G62" s="97">
        <v>11</v>
      </c>
      <c r="H62" s="98">
        <v>1</v>
      </c>
      <c r="I62" s="99">
        <v>11</v>
      </c>
      <c r="J62" s="98">
        <v>6</v>
      </c>
      <c r="K62" s="97"/>
      <c r="L62" s="98"/>
      <c r="M62" s="99"/>
      <c r="N62" s="98"/>
      <c r="O62" s="99">
        <f t="shared" si="14"/>
        <v>3</v>
      </c>
      <c r="P62" s="98">
        <f t="shared" si="15"/>
        <v>0</v>
      </c>
    </row>
    <row r="64" spans="1:22" ht="15.75" thickBot="1" x14ac:dyDescent="0.3"/>
    <row r="65" spans="1:22" ht="15.75" thickBot="1" x14ac:dyDescent="0.3">
      <c r="Q65" s="120" t="s">
        <v>24</v>
      </c>
      <c r="R65" s="121"/>
      <c r="S65" s="121" t="s">
        <v>25</v>
      </c>
      <c r="T65" s="121"/>
      <c r="U65" s="121" t="s">
        <v>26</v>
      </c>
      <c r="V65" s="122"/>
    </row>
    <row r="66" spans="1:22" ht="19.5" thickBot="1" x14ac:dyDescent="0.3">
      <c r="A66" s="73" t="str">
        <f>IF(B66="","",B66&amp;"|"&amp;D66)</f>
        <v/>
      </c>
      <c r="B66" s="76"/>
      <c r="C66" s="77" t="s">
        <v>22</v>
      </c>
      <c r="D66" s="78"/>
      <c r="E66" s="123" t="s">
        <v>17</v>
      </c>
      <c r="F66" s="124"/>
      <c r="G66" s="123" t="s">
        <v>18</v>
      </c>
      <c r="H66" s="124"/>
      <c r="I66" s="125" t="s">
        <v>19</v>
      </c>
      <c r="J66" s="125"/>
      <c r="K66" s="123" t="s">
        <v>20</v>
      </c>
      <c r="L66" s="124"/>
      <c r="M66" s="125" t="s">
        <v>21</v>
      </c>
      <c r="N66" s="124"/>
      <c r="O66" s="125" t="s">
        <v>23</v>
      </c>
      <c r="P66" s="125"/>
      <c r="Q66" s="79">
        <f>IF(O67&gt;P67,1,0)+IF(O68&gt;P68,1,0)+IF(O69&gt;P69,1,0)+IF(O70&gt;P70,1,0)</f>
        <v>0</v>
      </c>
      <c r="R66" s="80">
        <f>IF(O67&lt;P67,1,0)+IF(O68&lt;P68,1,0)+IF(O69&lt;P69,1,0)+IF(O70&lt;P70,1,0)</f>
        <v>0</v>
      </c>
      <c r="S66" s="80">
        <f>SUM(O67:O70)</f>
        <v>0</v>
      </c>
      <c r="T66" s="80">
        <f>SUM(P67:P70)</f>
        <v>0</v>
      </c>
      <c r="U66" s="80">
        <f>SUM(E67:E70,G67:G70,I67:I70,K67:K70,M67:M70)</f>
        <v>0</v>
      </c>
      <c r="V66" s="81">
        <f>SUM(F67:F70,H67:H70,J67:J70,L67:L70,N67:N70)</f>
        <v>0</v>
      </c>
    </row>
    <row r="67" spans="1:22" ht="18.75" x14ac:dyDescent="0.3">
      <c r="B67" s="82"/>
      <c r="C67" s="83">
        <v>4</v>
      </c>
      <c r="D67" s="84"/>
      <c r="E67" s="85"/>
      <c r="F67" s="86"/>
      <c r="G67" s="85"/>
      <c r="H67" s="86"/>
      <c r="I67" s="87"/>
      <c r="J67" s="86"/>
      <c r="K67" s="85"/>
      <c r="L67" s="86"/>
      <c r="M67" s="87"/>
      <c r="N67" s="86"/>
      <c r="O67" s="87">
        <f>IF(E67&gt;F67,1,0)+IF(G67&gt;H67,1,0)+IF(I67&gt;J67,1,0)+IF(K67&gt;L67,1,0)+IF(M67&gt;N67,1,0)</f>
        <v>0</v>
      </c>
      <c r="P67" s="86">
        <f>IF(E67&lt;F67,1,0)+IF(G67&lt;H67,1,0)+IF(I67&lt;J67,1,0)+IF(K67&lt;L67,1,0)+IF(M67&lt;N67,1,0)</f>
        <v>0</v>
      </c>
    </row>
    <row r="68" spans="1:22" ht="18.75" x14ac:dyDescent="0.3">
      <c r="B68" s="88"/>
      <c r="C68" s="89">
        <v>3</v>
      </c>
      <c r="D68" s="90"/>
      <c r="E68" s="91"/>
      <c r="F68" s="92"/>
      <c r="G68" s="91"/>
      <c r="H68" s="92"/>
      <c r="I68" s="93"/>
      <c r="J68" s="92"/>
      <c r="K68" s="91"/>
      <c r="L68" s="92"/>
      <c r="M68" s="93"/>
      <c r="N68" s="92"/>
      <c r="O68" s="93">
        <f t="shared" ref="O68:O70" si="16">IF(E68&gt;F68,1,0)+IF(G68&gt;H68,1,0)+IF(I68&gt;J68,1,0)+IF(K68&gt;L68,1,0)+IF(M68&gt;N68,1,0)</f>
        <v>0</v>
      </c>
      <c r="P68" s="92">
        <f t="shared" ref="P68:P70" si="17">IF(E68&lt;F68,1,0)+IF(G68&lt;H68,1,0)+IF(I68&lt;J68,1,0)+IF(K68&lt;L68,1,0)+IF(M68&lt;N68,1,0)</f>
        <v>0</v>
      </c>
    </row>
    <row r="69" spans="1:22" ht="18.75" x14ac:dyDescent="0.3">
      <c r="B69" s="88"/>
      <c r="C69" s="89">
        <v>1</v>
      </c>
      <c r="D69" s="90"/>
      <c r="E69" s="91"/>
      <c r="F69" s="92"/>
      <c r="G69" s="91"/>
      <c r="H69" s="92"/>
      <c r="I69" s="93"/>
      <c r="J69" s="92"/>
      <c r="K69" s="91"/>
      <c r="L69" s="92"/>
      <c r="M69" s="93"/>
      <c r="N69" s="92"/>
      <c r="O69" s="93">
        <f t="shared" si="16"/>
        <v>0</v>
      </c>
      <c r="P69" s="92">
        <f t="shared" si="17"/>
        <v>0</v>
      </c>
    </row>
    <row r="70" spans="1:22" ht="19.5" thickBot="1" x14ac:dyDescent="0.35">
      <c r="B70" s="94"/>
      <c r="C70" s="95">
        <v>2</v>
      </c>
      <c r="D70" s="96"/>
      <c r="E70" s="97"/>
      <c r="F70" s="98"/>
      <c r="G70" s="97"/>
      <c r="H70" s="98"/>
      <c r="I70" s="99"/>
      <c r="J70" s="98"/>
      <c r="K70" s="97"/>
      <c r="L70" s="98"/>
      <c r="M70" s="99"/>
      <c r="N70" s="98"/>
      <c r="O70" s="99">
        <f t="shared" si="16"/>
        <v>0</v>
      </c>
      <c r="P70" s="98">
        <f t="shared" si="17"/>
        <v>0</v>
      </c>
    </row>
    <row r="72" spans="1:22" ht="15.75" thickBot="1" x14ac:dyDescent="0.3"/>
    <row r="73" spans="1:22" ht="15.75" thickBot="1" x14ac:dyDescent="0.3">
      <c r="Q73" s="120" t="s">
        <v>24</v>
      </c>
      <c r="R73" s="121"/>
      <c r="S73" s="121" t="s">
        <v>25</v>
      </c>
      <c r="T73" s="121"/>
      <c r="U73" s="121" t="s">
        <v>26</v>
      </c>
      <c r="V73" s="122"/>
    </row>
    <row r="74" spans="1:22" ht="19.5" thickBot="1" x14ac:dyDescent="0.3">
      <c r="A74" s="73" t="str">
        <f>IF(B74="","",B74&amp;"|"&amp;D74)</f>
        <v/>
      </c>
      <c r="B74" s="76"/>
      <c r="C74" s="77" t="s">
        <v>22</v>
      </c>
      <c r="D74" s="78"/>
      <c r="E74" s="123" t="s">
        <v>17</v>
      </c>
      <c r="F74" s="124"/>
      <c r="G74" s="123" t="s">
        <v>18</v>
      </c>
      <c r="H74" s="124"/>
      <c r="I74" s="125" t="s">
        <v>19</v>
      </c>
      <c r="J74" s="125"/>
      <c r="K74" s="123" t="s">
        <v>20</v>
      </c>
      <c r="L74" s="124"/>
      <c r="M74" s="125" t="s">
        <v>21</v>
      </c>
      <c r="N74" s="124"/>
      <c r="O74" s="125" t="s">
        <v>23</v>
      </c>
      <c r="P74" s="125"/>
      <c r="Q74" s="79">
        <f>IF(O75&gt;P75,1,0)+IF(O76&gt;P76,1,0)+IF(O77&gt;P77,1,0)+IF(O78&gt;P78,1,0)</f>
        <v>0</v>
      </c>
      <c r="R74" s="80">
        <f>IF(O75&lt;P75,1,0)+IF(O76&lt;P76,1,0)+IF(O77&lt;P77,1,0)+IF(O78&lt;P78,1,0)</f>
        <v>0</v>
      </c>
      <c r="S74" s="80">
        <f>SUM(O75:O78)</f>
        <v>0</v>
      </c>
      <c r="T74" s="80">
        <f>SUM(P75:P78)</f>
        <v>0</v>
      </c>
      <c r="U74" s="80">
        <f>SUM(E75:E78,G75:G78,I75:I78,K75:K78,M75:M78)</f>
        <v>0</v>
      </c>
      <c r="V74" s="81">
        <f>SUM(F75:F78,H75:H78,J75:J78,L75:L78,N75:N78)</f>
        <v>0</v>
      </c>
    </row>
    <row r="75" spans="1:22" ht="18.75" x14ac:dyDescent="0.3">
      <c r="B75" s="82"/>
      <c r="C75" s="83">
        <v>4</v>
      </c>
      <c r="D75" s="84"/>
      <c r="E75" s="85"/>
      <c r="F75" s="86"/>
      <c r="G75" s="85"/>
      <c r="H75" s="86"/>
      <c r="I75" s="87"/>
      <c r="J75" s="86"/>
      <c r="K75" s="85"/>
      <c r="L75" s="86"/>
      <c r="M75" s="87"/>
      <c r="N75" s="86"/>
      <c r="O75" s="87">
        <f>IF(E75&gt;F75,1,0)+IF(G75&gt;H75,1,0)+IF(I75&gt;J75,1,0)+IF(K75&gt;L75,1,0)+IF(M75&gt;N75,1,0)</f>
        <v>0</v>
      </c>
      <c r="P75" s="86">
        <f>IF(E75&lt;F75,1,0)+IF(G75&lt;H75,1,0)+IF(I75&lt;J75,1,0)+IF(K75&lt;L75,1,0)+IF(M75&lt;N75,1,0)</f>
        <v>0</v>
      </c>
    </row>
    <row r="76" spans="1:22" ht="18.75" x14ac:dyDescent="0.3">
      <c r="B76" s="88"/>
      <c r="C76" s="89">
        <v>3</v>
      </c>
      <c r="D76" s="90"/>
      <c r="E76" s="91"/>
      <c r="F76" s="92"/>
      <c r="G76" s="91"/>
      <c r="H76" s="92"/>
      <c r="I76" s="93"/>
      <c r="J76" s="92"/>
      <c r="K76" s="91"/>
      <c r="L76" s="92"/>
      <c r="M76" s="93"/>
      <c r="N76" s="92"/>
      <c r="O76" s="93">
        <f t="shared" ref="O76:O78" si="18">IF(E76&gt;F76,1,0)+IF(G76&gt;H76,1,0)+IF(I76&gt;J76,1,0)+IF(K76&gt;L76,1,0)+IF(M76&gt;N76,1,0)</f>
        <v>0</v>
      </c>
      <c r="P76" s="92">
        <f t="shared" ref="P76:P78" si="19">IF(E76&lt;F76,1,0)+IF(G76&lt;H76,1,0)+IF(I76&lt;J76,1,0)+IF(K76&lt;L76,1,0)+IF(M76&lt;N76,1,0)</f>
        <v>0</v>
      </c>
    </row>
    <row r="77" spans="1:22" ht="18.75" x14ac:dyDescent="0.3">
      <c r="B77" s="88"/>
      <c r="C77" s="89">
        <v>1</v>
      </c>
      <c r="D77" s="90"/>
      <c r="E77" s="91"/>
      <c r="F77" s="92"/>
      <c r="G77" s="91"/>
      <c r="H77" s="92"/>
      <c r="I77" s="93"/>
      <c r="J77" s="92"/>
      <c r="K77" s="91"/>
      <c r="L77" s="92"/>
      <c r="M77" s="93"/>
      <c r="N77" s="92"/>
      <c r="O77" s="93">
        <f t="shared" si="18"/>
        <v>0</v>
      </c>
      <c r="P77" s="92">
        <f t="shared" si="19"/>
        <v>0</v>
      </c>
    </row>
    <row r="78" spans="1:22" ht="19.5" thickBot="1" x14ac:dyDescent="0.35">
      <c r="B78" s="94"/>
      <c r="C78" s="95">
        <v>2</v>
      </c>
      <c r="D78" s="96"/>
      <c r="E78" s="97"/>
      <c r="F78" s="98"/>
      <c r="G78" s="97"/>
      <c r="H78" s="98"/>
      <c r="I78" s="99"/>
      <c r="J78" s="98"/>
      <c r="K78" s="97"/>
      <c r="L78" s="98"/>
      <c r="M78" s="99"/>
      <c r="N78" s="98"/>
      <c r="O78" s="99">
        <f t="shared" si="18"/>
        <v>0</v>
      </c>
      <c r="P78" s="98">
        <f t="shared" si="19"/>
        <v>0</v>
      </c>
    </row>
    <row r="80" spans="1:22" ht="15.75" thickBot="1" x14ac:dyDescent="0.3"/>
    <row r="81" spans="1:22" ht="15.75" thickBot="1" x14ac:dyDescent="0.3">
      <c r="Q81" s="120" t="s">
        <v>24</v>
      </c>
      <c r="R81" s="121"/>
      <c r="S81" s="121" t="s">
        <v>25</v>
      </c>
      <c r="T81" s="121"/>
      <c r="U81" s="121" t="s">
        <v>26</v>
      </c>
      <c r="V81" s="122"/>
    </row>
    <row r="82" spans="1:22" ht="19.5" thickBot="1" x14ac:dyDescent="0.3">
      <c r="A82" s="73" t="str">
        <f>IF(B82="","",B82&amp;"|"&amp;D82)</f>
        <v/>
      </c>
      <c r="B82" s="76"/>
      <c r="C82" s="77" t="s">
        <v>22</v>
      </c>
      <c r="D82" s="78"/>
      <c r="E82" s="123" t="s">
        <v>17</v>
      </c>
      <c r="F82" s="124"/>
      <c r="G82" s="123" t="s">
        <v>18</v>
      </c>
      <c r="H82" s="124"/>
      <c r="I82" s="125" t="s">
        <v>19</v>
      </c>
      <c r="J82" s="125"/>
      <c r="K82" s="123" t="s">
        <v>20</v>
      </c>
      <c r="L82" s="124"/>
      <c r="M82" s="125" t="s">
        <v>21</v>
      </c>
      <c r="N82" s="124"/>
      <c r="O82" s="125" t="s">
        <v>23</v>
      </c>
      <c r="P82" s="125"/>
      <c r="Q82" s="79">
        <f>IF(O83&gt;P83,1,0)+IF(O84&gt;P84,1,0)+IF(O85&gt;P85,1,0)+IF(O86&gt;P86,1,0)</f>
        <v>0</v>
      </c>
      <c r="R82" s="80">
        <f>IF(O83&lt;P83,1,0)+IF(O84&lt;P84,1,0)+IF(O85&lt;P85,1,0)+IF(O86&lt;P86,1,0)</f>
        <v>0</v>
      </c>
      <c r="S82" s="80">
        <f>SUM(O83:O86)</f>
        <v>0</v>
      </c>
      <c r="T82" s="80">
        <f>SUM(P83:P86)</f>
        <v>0</v>
      </c>
      <c r="U82" s="80">
        <f>SUM(E83:E86,G83:G86,I83:I86,K83:K86,M83:M86)</f>
        <v>0</v>
      </c>
      <c r="V82" s="81">
        <f>SUM(F83:F86,H83:H86,J83:J86,L83:L86,N83:N86)</f>
        <v>0</v>
      </c>
    </row>
    <row r="83" spans="1:22" ht="18.75" x14ac:dyDescent="0.3">
      <c r="B83" s="82"/>
      <c r="C83" s="83">
        <v>4</v>
      </c>
      <c r="D83" s="84"/>
      <c r="E83" s="85"/>
      <c r="F83" s="86"/>
      <c r="G83" s="85"/>
      <c r="H83" s="86"/>
      <c r="I83" s="87"/>
      <c r="J83" s="86"/>
      <c r="K83" s="85"/>
      <c r="L83" s="86"/>
      <c r="M83" s="87"/>
      <c r="N83" s="86"/>
      <c r="O83" s="87">
        <f>IF(E83&gt;F83,1,0)+IF(G83&gt;H83,1,0)+IF(I83&gt;J83,1,0)+IF(K83&gt;L83,1,0)+IF(M83&gt;N83,1,0)</f>
        <v>0</v>
      </c>
      <c r="P83" s="86">
        <f>IF(E83&lt;F83,1,0)+IF(G83&lt;H83,1,0)+IF(I83&lt;J83,1,0)+IF(K83&lt;L83,1,0)+IF(M83&lt;N83,1,0)</f>
        <v>0</v>
      </c>
    </row>
    <row r="84" spans="1:22" ht="18.75" x14ac:dyDescent="0.3">
      <c r="B84" s="88"/>
      <c r="C84" s="89">
        <v>3</v>
      </c>
      <c r="D84" s="90"/>
      <c r="E84" s="91"/>
      <c r="F84" s="92"/>
      <c r="G84" s="91"/>
      <c r="H84" s="92"/>
      <c r="I84" s="93"/>
      <c r="J84" s="92"/>
      <c r="K84" s="91"/>
      <c r="L84" s="92"/>
      <c r="M84" s="93"/>
      <c r="N84" s="92"/>
      <c r="O84" s="93">
        <f t="shared" ref="O84:O86" si="20">IF(E84&gt;F84,1,0)+IF(G84&gt;H84,1,0)+IF(I84&gt;J84,1,0)+IF(K84&gt;L84,1,0)+IF(M84&gt;N84,1,0)</f>
        <v>0</v>
      </c>
      <c r="P84" s="92">
        <f t="shared" ref="P84:P86" si="21">IF(E84&lt;F84,1,0)+IF(G84&lt;H84,1,0)+IF(I84&lt;J84,1,0)+IF(K84&lt;L84,1,0)+IF(M84&lt;N84,1,0)</f>
        <v>0</v>
      </c>
    </row>
    <row r="85" spans="1:22" ht="18.75" x14ac:dyDescent="0.3">
      <c r="B85" s="88"/>
      <c r="C85" s="89">
        <v>1</v>
      </c>
      <c r="D85" s="90"/>
      <c r="E85" s="91"/>
      <c r="F85" s="92"/>
      <c r="G85" s="91"/>
      <c r="H85" s="92"/>
      <c r="I85" s="93"/>
      <c r="J85" s="92"/>
      <c r="K85" s="91"/>
      <c r="L85" s="92"/>
      <c r="M85" s="93"/>
      <c r="N85" s="92"/>
      <c r="O85" s="93">
        <f t="shared" si="20"/>
        <v>0</v>
      </c>
      <c r="P85" s="92">
        <f t="shared" si="21"/>
        <v>0</v>
      </c>
    </row>
    <row r="86" spans="1:22" ht="19.5" thickBot="1" x14ac:dyDescent="0.35">
      <c r="B86" s="94"/>
      <c r="C86" s="95">
        <v>2</v>
      </c>
      <c r="D86" s="96"/>
      <c r="E86" s="97"/>
      <c r="F86" s="98"/>
      <c r="G86" s="97"/>
      <c r="H86" s="98"/>
      <c r="I86" s="99"/>
      <c r="J86" s="98"/>
      <c r="K86" s="97"/>
      <c r="L86" s="98"/>
      <c r="M86" s="99"/>
      <c r="N86" s="98"/>
      <c r="O86" s="99">
        <f t="shared" si="20"/>
        <v>0</v>
      </c>
      <c r="P86" s="98">
        <f t="shared" si="21"/>
        <v>0</v>
      </c>
    </row>
    <row r="88" spans="1:22" ht="15.75" thickBot="1" x14ac:dyDescent="0.3"/>
    <row r="89" spans="1:22" ht="15.75" thickBot="1" x14ac:dyDescent="0.3">
      <c r="Q89" s="120" t="s">
        <v>24</v>
      </c>
      <c r="R89" s="121"/>
      <c r="S89" s="121" t="s">
        <v>25</v>
      </c>
      <c r="T89" s="121"/>
      <c r="U89" s="121" t="s">
        <v>26</v>
      </c>
      <c r="V89" s="122"/>
    </row>
    <row r="90" spans="1:22" ht="19.5" thickBot="1" x14ac:dyDescent="0.3">
      <c r="A90" s="73" t="str">
        <f>IF(B90="","",B90&amp;"|"&amp;D90)</f>
        <v/>
      </c>
      <c r="B90" s="76"/>
      <c r="C90" s="77" t="s">
        <v>22</v>
      </c>
      <c r="D90" s="78"/>
      <c r="E90" s="123" t="s">
        <v>17</v>
      </c>
      <c r="F90" s="124"/>
      <c r="G90" s="123" t="s">
        <v>18</v>
      </c>
      <c r="H90" s="124"/>
      <c r="I90" s="125" t="s">
        <v>19</v>
      </c>
      <c r="J90" s="125"/>
      <c r="K90" s="123" t="s">
        <v>20</v>
      </c>
      <c r="L90" s="124"/>
      <c r="M90" s="125" t="s">
        <v>21</v>
      </c>
      <c r="N90" s="124"/>
      <c r="O90" s="125" t="s">
        <v>23</v>
      </c>
      <c r="P90" s="125"/>
      <c r="Q90" s="79">
        <f>IF(O91&gt;P91,1,0)+IF(O92&gt;P92,1,0)+IF(O93&gt;P93,1,0)+IF(O94&gt;P94,1,0)</f>
        <v>0</v>
      </c>
      <c r="R90" s="80">
        <f>IF(O91&lt;P91,1,0)+IF(O92&lt;P92,1,0)+IF(O93&lt;P93,1,0)+IF(O94&lt;P94,1,0)</f>
        <v>0</v>
      </c>
      <c r="S90" s="80">
        <f>SUM(O91:O94)</f>
        <v>0</v>
      </c>
      <c r="T90" s="80">
        <f>SUM(P91:P94)</f>
        <v>0</v>
      </c>
      <c r="U90" s="80">
        <f>SUM(E91:E94,G91:G94,I91:I94,K91:K94,M91:M94)</f>
        <v>0</v>
      </c>
      <c r="V90" s="81">
        <f>SUM(F91:F94,H91:H94,J91:J94,L91:L94,N91:N94)</f>
        <v>0</v>
      </c>
    </row>
    <row r="91" spans="1:22" ht="18.75" x14ac:dyDescent="0.3">
      <c r="B91" s="82"/>
      <c r="C91" s="83">
        <v>4</v>
      </c>
      <c r="D91" s="84"/>
      <c r="E91" s="85"/>
      <c r="F91" s="86"/>
      <c r="G91" s="85"/>
      <c r="H91" s="86"/>
      <c r="I91" s="87"/>
      <c r="J91" s="86"/>
      <c r="K91" s="85"/>
      <c r="L91" s="86"/>
      <c r="M91" s="87"/>
      <c r="N91" s="86"/>
      <c r="O91" s="87">
        <f>IF(E91&gt;F91,1,0)+IF(G91&gt;H91,1,0)+IF(I91&gt;J91,1,0)+IF(K91&gt;L91,1,0)+IF(M91&gt;N91,1,0)</f>
        <v>0</v>
      </c>
      <c r="P91" s="86">
        <f>IF(E91&lt;F91,1,0)+IF(G91&lt;H91,1,0)+IF(I91&lt;J91,1,0)+IF(K91&lt;L91,1,0)+IF(M91&lt;N91,1,0)</f>
        <v>0</v>
      </c>
    </row>
    <row r="92" spans="1:22" ht="18.75" x14ac:dyDescent="0.3">
      <c r="B92" s="88"/>
      <c r="C92" s="89">
        <v>3</v>
      </c>
      <c r="D92" s="90"/>
      <c r="E92" s="91"/>
      <c r="F92" s="92"/>
      <c r="G92" s="91"/>
      <c r="H92" s="92"/>
      <c r="I92" s="93"/>
      <c r="J92" s="92"/>
      <c r="K92" s="91"/>
      <c r="L92" s="92"/>
      <c r="M92" s="93"/>
      <c r="N92" s="92"/>
      <c r="O92" s="93">
        <f t="shared" ref="O92:O94" si="22">IF(E92&gt;F92,1,0)+IF(G92&gt;H92,1,0)+IF(I92&gt;J92,1,0)+IF(K92&gt;L92,1,0)+IF(M92&gt;N92,1,0)</f>
        <v>0</v>
      </c>
      <c r="P92" s="92">
        <f t="shared" ref="P92:P94" si="23">IF(E92&lt;F92,1,0)+IF(G92&lt;H92,1,0)+IF(I92&lt;J92,1,0)+IF(K92&lt;L92,1,0)+IF(M92&lt;N92,1,0)</f>
        <v>0</v>
      </c>
    </row>
    <row r="93" spans="1:22" ht="18.75" x14ac:dyDescent="0.3">
      <c r="B93" s="88"/>
      <c r="C93" s="89">
        <v>1</v>
      </c>
      <c r="D93" s="90"/>
      <c r="E93" s="91"/>
      <c r="F93" s="92"/>
      <c r="G93" s="91"/>
      <c r="H93" s="92"/>
      <c r="I93" s="93"/>
      <c r="J93" s="92"/>
      <c r="K93" s="91"/>
      <c r="L93" s="92"/>
      <c r="M93" s="93"/>
      <c r="N93" s="92"/>
      <c r="O93" s="93">
        <f t="shared" si="22"/>
        <v>0</v>
      </c>
      <c r="P93" s="92">
        <f t="shared" si="23"/>
        <v>0</v>
      </c>
    </row>
    <row r="94" spans="1:22" ht="19.5" thickBot="1" x14ac:dyDescent="0.35">
      <c r="B94" s="94"/>
      <c r="C94" s="95">
        <v>2</v>
      </c>
      <c r="D94" s="96"/>
      <c r="E94" s="97"/>
      <c r="F94" s="98"/>
      <c r="G94" s="97"/>
      <c r="H94" s="98"/>
      <c r="I94" s="99"/>
      <c r="J94" s="98"/>
      <c r="K94" s="97"/>
      <c r="L94" s="98"/>
      <c r="M94" s="99"/>
      <c r="N94" s="98"/>
      <c r="O94" s="99">
        <f t="shared" si="22"/>
        <v>0</v>
      </c>
      <c r="P94" s="9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g G 1 J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C A b U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G 1 J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I B t S V q v G W 9 d q Q A A A P g A A A A S A A A A A A A A A A A A A A A A A A A A A A B D b 2 5 m a W c v U G F j a 2 F n Z S 5 4 b W x Q S w E C L Q A U A A I A C A C A b U l a D 8 r p q 6 Q A A A D p A A A A E w A A A A A A A A A A A A A A A A D 1 A A A A W 0 N v b n R l b n R f V H l w Z X N d L n h t b F B L A Q I t A B Q A A g A I A I B t S V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O V Q x M j o 0 M z o 1 M S 4 1 N D M 3 O D c 3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V d R z u a U / B 8 6 2 0 U / c O J 3 c v H e 9 Y / O w f 1 Q e m E L j f b g h J X E A A A A A D o A A A A A C A A A g A A A A t X 6 u u n C A O y R T l y m R U 4 M T G N C e b y Y B X T B r q C S w E F 8 3 L + Z Q A A A A P + V n K I U Y G 6 1 f Z 9 h K F D w o x E C l F w S c D F Q / 0 o v z c J K X a C 4 T B + e A L t 1 H s u D R h s L g i x Z b z I o j X g 9 k u u D c v 9 W q k / J b s f F L 7 g 6 b S U A O d + R o U G Y 0 N 9 l A A A A A b U P k z T 2 J X G c M E o X u k B T m q u G q + D 1 P G 2 4 G H v d f / 3 s h V 4 h j m 0 x k d Y Q s N u 5 Y t A Q o m 2 i s C N m m m h W p u 8 9 y F n U 3 0 A R 4 / A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2025-04-28T16:10:38Z</dcterms:modified>
</cp:coreProperties>
</file>