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fileSharing userName="Moni" algorithmName="SHA-512" hashValue="5d772S10+04x2dukZSuGT5oAyotJG02I5QQjFLi5ZegjSu4c7L1ZuEedYIAUzmnWQPMoGn/5uBD59RC0KqKipw==" saltValue="bmrFh8gt9OfHTCjd8vKThw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-105" yWindow="-105" windowWidth="20730" windowHeight="11760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<sst xmlns="http://schemas.openxmlformats.org/spreadsheetml/2006/main" count="634" uniqueCount="124">
  <si>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</si>
  <si>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</si>
  <si>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</si>
  <si>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</si>
  <si>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</si>
  <si>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</si>
  <si>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</si>
  <si>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</si>
  <si>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</si>
  <si>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</si>
  <si>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</si>
  <si>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</si>
  <si>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</si>
  <si>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</si>
  <si>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</si>
  <si>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</si>
  <si>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</si>
  <si>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</si>
  <si>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</si>
  <si>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</si>
  <si>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</si>
  <si>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</si>
  <si>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</si>
  <si>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</si>
  <si>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</si>
  <si>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</si>
  <si>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</si>
  <si>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</si>
  <si>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</si>
  <si>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FIREBALLS-OMEGA I.</t>
  </si>
  <si>
    <t>PÉCSI FALLABDA SE II.</t>
  </si>
  <si>
    <t>MEAFC-ANICO KÉSZHÁZAK</t>
  </si>
  <si>
    <t>FIREBALLS-OMEGA III.</t>
  </si>
  <si>
    <t>TÖRÖK SQUASH AKADÉMIA</t>
  </si>
  <si>
    <t>BSA</t>
  </si>
  <si>
    <t>VÁCI FSE</t>
  </si>
  <si>
    <t>FIREBALLS-OMEGA I.|PÉCSI FALLABDA SE II.</t>
  </si>
  <si>
    <t>PÉCSI FALLABDA SE II.|FIREBALLS-OMEGA I.</t>
  </si>
  <si>
    <t>FIREBALLS-OMEGA I.|MEAFC-ANICO KÉSZHÁZAK</t>
  </si>
  <si>
    <t>MEAFC-ANICO KÉSZHÁZAK|FIREBALLS-OMEGA I.</t>
  </si>
  <si>
    <t>FIREBALLS-OMEGA I.|FIREBALLS-OMEGA III.</t>
  </si>
  <si>
    <t>FIREBALLS-OMEGA III.|FIREBALLS-OMEGA I.</t>
  </si>
  <si>
    <t>FIREBALLS-OMEGA I.|TÖRÖK SQUASH AKADÉMIA</t>
  </si>
  <si>
    <t>TÖRÖK SQUASH AKADÉMIA|FIREBALLS-OMEGA I.</t>
  </si>
  <si>
    <t>FIREBALLS-OMEGA I.|BSA</t>
  </si>
  <si>
    <t>BSA|FIREBALLS-OMEGA I.</t>
  </si>
  <si>
    <t>FIREBALLS-OMEGA I.|VÁCI FSE</t>
  </si>
  <si>
    <t>VÁCI FSE|FIREBALLS-OMEGA I.</t>
  </si>
  <si>
    <t>PÉCSI FALLABDA SE II.|MEAFC-ANICO KÉSZHÁZAK</t>
  </si>
  <si>
    <t>MEAFC-ANICO KÉSZHÁZAK|PÉCSI FALLABDA SE II.</t>
  </si>
  <si>
    <t>PÉCSI FALLABDA SE II.|FIREBALLS-OMEGA III.</t>
  </si>
  <si>
    <t>FIREBALLS-OMEGA III.|PÉCSI FALLABDA SE II.</t>
  </si>
  <si>
    <t>PÉCSI FALLABDA SE II.|TÖRÖK SQUASH AKADÉMIA</t>
  </si>
  <si>
    <t>TÖRÖK SQUASH AKADÉMIA|PÉCSI FALLABDA SE II.</t>
  </si>
  <si>
    <t>PÉCSI FALLABDA SE II.|BSA</t>
  </si>
  <si>
    <t>BSA|PÉCSI FALLABDA SE II.</t>
  </si>
  <si>
    <t>PÉCSI FALLABDA SE II.|VÁCI FSE</t>
  </si>
  <si>
    <t>VÁCI FSE|PÉCSI FALLABDA SE II.</t>
  </si>
  <si>
    <t>MEAFC-ANICO KÉSZHÁZAK|FIREBALLS-OMEGA III.</t>
  </si>
  <si>
    <t>FIREBALLS-OMEGA III.|MEAFC-ANICO KÉSZHÁZAK</t>
  </si>
  <si>
    <t>MEAFC-ANICO KÉSZHÁZAK|TÖRÖK SQUASH AKADÉMIA</t>
  </si>
  <si>
    <t>TÖRÖK SQUASH AKADÉMIA|MEAFC-ANICO KÉSZHÁZAK</t>
  </si>
  <si>
    <t>MEAFC-ANICO KÉSZHÁZAK|BSA</t>
  </si>
  <si>
    <t>BSA|MEAFC-ANICO KÉSZHÁZAK</t>
  </si>
  <si>
    <t>MEAFC-ANICO KÉSZHÁZAK|VÁCI FSE</t>
  </si>
  <si>
    <t>VÁCI FSE|MEAFC-ANICO KÉSZHÁZAK</t>
  </si>
  <si>
    <t>FIREBALLS-OMEGA III.|TÖRÖK SQUASH AKADÉMIA</t>
  </si>
  <si>
    <t>TÖRÖK SQUASH AKADÉMIA|FIREBALLS-OMEGA III.</t>
  </si>
  <si>
    <t>FIREBALLS-OMEGA III.|BSA</t>
  </si>
  <si>
    <t>BSA|FIREBALLS-OMEGA III.</t>
  </si>
  <si>
    <t>FIREBALLS-OMEGA III.|VÁCI FSE</t>
  </si>
  <si>
    <t>VÁCI FSE|FIREBALLS-OMEGA III.</t>
  </si>
  <si>
    <t>TÖRÖK SQUASH AKADÉMIA|BSA</t>
  </si>
  <si>
    <t>BSA|TÖRÖK SQUASH AKADÉMIA</t>
  </si>
  <si>
    <t>TÖRÖK SQUASH AKADÉMIA|VÁCI FSE</t>
  </si>
  <si>
    <t>VÁCI FSE|TÖRÖK SQUASH AKADÉMIA</t>
  </si>
  <si>
    <t>BSA|VÁCI FSE</t>
  </si>
  <si>
    <t>VÁCI FSE|BSA</t>
  </si>
  <si>
    <t>Riebel Bálint</t>
  </si>
  <si>
    <t>Csüri Antal</t>
  </si>
  <si>
    <t>Dévényi Flóra</t>
  </si>
  <si>
    <t>Nagy Péter</t>
  </si>
  <si>
    <t xml:space="preserve"> Király Zsolt</t>
  </si>
  <si>
    <t xml:space="preserve">Szabó Attila </t>
  </si>
  <si>
    <t>Lőrincz Nenád</t>
  </si>
  <si>
    <t>Zékány Péter</t>
  </si>
  <si>
    <t>Regele István</t>
  </si>
  <si>
    <t>Kosztyu Alex</t>
  </si>
  <si>
    <t>Vonnák Ákos</t>
  </si>
  <si>
    <t>Giap Van Bao</t>
  </si>
  <si>
    <t xml:space="preserve">Tóth Viktor </t>
  </si>
  <si>
    <t>Nagy Péter Bálint</t>
  </si>
  <si>
    <t>Csákvári Zsolt</t>
  </si>
  <si>
    <t>Piroch Domonkos</t>
  </si>
  <si>
    <t>Rusvai Tamás</t>
  </si>
  <si>
    <t>Vajda Attila</t>
  </si>
  <si>
    <t>Fekete József</t>
  </si>
  <si>
    <t>Vigh Tamás</t>
  </si>
  <si>
    <t>Csirke Balázs</t>
  </si>
  <si>
    <t>Komlódi Imre</t>
  </si>
  <si>
    <t>Brachmann Ferenc</t>
  </si>
  <si>
    <t>Weiner Miksa</t>
  </si>
  <si>
    <t>Weiner István</t>
  </si>
  <si>
    <t>Tóth Viktor</t>
  </si>
  <si>
    <t>Makra Máté</t>
  </si>
  <si>
    <t>Filyó Borbála</t>
  </si>
  <si>
    <t>Szombati Edina</t>
  </si>
  <si>
    <t>Szuromár Huba</t>
  </si>
  <si>
    <t>Török-Berkes Zoltán</t>
  </si>
  <si>
    <t>Sipos Zita</t>
  </si>
  <si>
    <t>Rapatyi Ferenc</t>
  </si>
  <si>
    <t>Szabó Attila</t>
  </si>
  <si>
    <t>Király Zsolt</t>
  </si>
  <si>
    <t>Orbán Dániel</t>
  </si>
  <si>
    <t>Csűri Antal</t>
  </si>
  <si>
    <t>Ruszka Máté</t>
  </si>
  <si>
    <t>Zsidákovits Péter</t>
  </si>
  <si>
    <t>Thamó Barna</t>
  </si>
  <si>
    <t>Balog Aurél</t>
  </si>
  <si>
    <t>Bakocs Marcell</t>
  </si>
  <si>
    <t>Rubányi Péter</t>
  </si>
  <si>
    <t>Dósa Norbert</t>
  </si>
  <si>
    <t>Dráfi Anikó</t>
  </si>
  <si>
    <t>Polányi Sámuel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</si>
</sst>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9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Z5" sqref="Z5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2" max="22" width="2" customWidth="1"/>
    <col min="23" max="24" width="9.140625" hidden="1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101" t="str">
        <f>IF(cs_1="","",cs_1)</f>
        <v>FIREBALLS-OMEGA I.</v>
      </c>
      <c r="C2" s="102"/>
      <c r="D2" s="99" t="str">
        <f>IF(cs_2="","",cs_2)</f>
        <v>PÉCSI FALLABDA SE II.</v>
      </c>
      <c r="E2" s="103"/>
      <c r="F2" s="99" t="str">
        <f>IF(cs_3="","",cs_3)</f>
        <v>MEAFC-ANICO KÉSZHÁZAK</v>
      </c>
      <c r="G2" s="103"/>
      <c r="H2" s="99" t="str">
        <f>IF(cs_4="","",cs_4)</f>
        <v>FIREBALLS-OMEGA III.</v>
      </c>
      <c r="I2" s="103"/>
      <c r="J2" s="99" t="str">
        <f>IF(cs_5="","",cs_5)</f>
        <v>TÖRÖK SQUASH AKADÉMIA</v>
      </c>
      <c r="K2" s="103"/>
      <c r="L2" s="99" t="str">
        <f>IF(cs_6="","",cs_6)</f>
        <v>BSA</v>
      </c>
      <c r="M2" s="103"/>
      <c r="N2" s="99" t="str">
        <f>IF(cs_7="","",cs_7)</f>
        <v>VÁCI FSE</v>
      </c>
      <c r="O2" s="104"/>
      <c r="P2" s="101" t="str">
        <f>IF(cs_8="","",cs_8)</f>
        <v/>
      </c>
      <c r="Q2" s="102"/>
      <c r="R2" s="99" t="str">
        <f>IF(cs_9="","",cs_9)</f>
        <v/>
      </c>
      <c r="S2" s="103"/>
      <c r="T2" s="99" t="str">
        <f>IF(cs_10="","",cs_10)</f>
        <v/>
      </c>
      <c r="U2" s="100"/>
    </row>
    <row r="3" spans="1:27" ht="17.25" customHeight="1" x14ac:dyDescent="0.25">
      <c r="A3" s="96" t="str">
        <f>IF(cs_1="","",cs_1)</f>
        <v>FIREBALLS-OMEGA I.</v>
      </c>
      <c r="B3" s="14"/>
      <c r="C3" s="15"/>
      <c r="D3" s="84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85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1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3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0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4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0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4</v>
      </c>
      <c r="N3" s="84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85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93"/>
      <c r="B4" s="12"/>
      <c r="C4" s="16"/>
      <c r="D4" s="9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10</v>
      </c>
      <c r="E4" s="9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4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5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9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0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12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12</v>
      </c>
      <c r="N4" s="90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91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2</v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92" t="str">
        <f>IF(cs_2="","",cs_2)</f>
        <v>PÉCSI FALLABDA SE II.</v>
      </c>
      <c r="B5" s="84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85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0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4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4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0</v>
      </c>
      <c r="J5" s="8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0</v>
      </c>
      <c r="K5" s="8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4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0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4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0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4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s="63" t="s">
        <v>33</v>
      </c>
      <c r="AA5" s="17">
        <v>18</v>
      </c>
    </row>
    <row r="6" spans="1:27" ht="17.25" customHeight="1" x14ac:dyDescent="0.25">
      <c r="A6" s="97"/>
      <c r="B6" s="86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4</v>
      </c>
      <c r="C6" s="9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10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12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0</v>
      </c>
      <c r="J6" s="9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0</v>
      </c>
      <c r="K6" s="9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12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1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12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12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s="63" t="s">
        <v>34</v>
      </c>
      <c r="AA6" s="17">
        <v>15</v>
      </c>
    </row>
    <row r="7" spans="1:27" ht="17.25" customHeight="1" x14ac:dyDescent="0.25">
      <c r="A7" s="96" t="str">
        <f>IF(cs_3="","",cs_3)</f>
        <v>MEAFC-ANICO KÉSZHÁZAK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3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1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4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4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0</v>
      </c>
      <c r="J7" s="8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0</v>
      </c>
      <c r="K7" s="8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4</v>
      </c>
      <c r="L7" s="84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0</v>
      </c>
      <c r="M7" s="85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4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2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2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s="63" t="s">
        <v>31</v>
      </c>
      <c r="AA7" s="17">
        <v>11</v>
      </c>
    </row>
    <row r="8" spans="1:27" ht="17.25" customHeight="1" x14ac:dyDescent="0.25">
      <c r="A8" s="97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9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5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12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2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12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0</v>
      </c>
      <c r="J8" s="9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0</v>
      </c>
      <c r="K8" s="9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12</v>
      </c>
      <c r="L8" s="9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0</v>
      </c>
      <c r="M8" s="9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11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6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s="63" t="s">
        <v>29</v>
      </c>
      <c r="AA8" s="17">
        <v>9</v>
      </c>
    </row>
    <row r="9" spans="1:27" ht="17.25" customHeight="1" x14ac:dyDescent="0.25">
      <c r="A9" s="96" t="str">
        <f>IF(cs_4="","",cs_4)</f>
        <v>FIREBALLS-OMEGA III.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0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4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0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4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84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85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8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1</v>
      </c>
      <c r="O9" s="8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3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s="63" t="s">
        <v>35</v>
      </c>
      <c r="AA9" s="17">
        <v>7</v>
      </c>
    </row>
    <row r="10" spans="1:27" ht="17.25" customHeight="1" x14ac:dyDescent="0.25">
      <c r="A10" s="97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0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0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12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0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12</v>
      </c>
      <c r="L10" s="9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0</v>
      </c>
      <c r="M10" s="9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9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3</v>
      </c>
      <c r="O10" s="9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9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s="63" t="s">
        <v>30</v>
      </c>
      <c r="AA10" s="17">
        <v>3</v>
      </c>
    </row>
    <row r="11" spans="1:27" ht="17.25" customHeight="1" x14ac:dyDescent="0.25">
      <c r="A11" s="96" t="str">
        <f>IF(cs_5="","",cs_5)</f>
        <v>TÖRÖK SQUASH AKADÉMIA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4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0</v>
      </c>
      <c r="D11" s="84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4</v>
      </c>
      <c r="E11" s="85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0</v>
      </c>
      <c r="F11" s="84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4</v>
      </c>
      <c r="G11" s="85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0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3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1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4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0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s="63" t="s">
        <v>32</v>
      </c>
      <c r="AA11" s="17">
        <v>0</v>
      </c>
    </row>
    <row r="12" spans="1:27" ht="17.25" customHeight="1" x14ac:dyDescent="0.25">
      <c r="A12" s="93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12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</v>
      </c>
      <c r="D12" s="9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12</v>
      </c>
      <c r="E12" s="9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0</v>
      </c>
      <c r="F12" s="86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12</v>
      </c>
      <c r="G12" s="87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0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0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9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3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12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0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92" t="str">
        <f>IF(cs_6="","",cs_6)</f>
        <v>BSA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4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0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4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0</v>
      </c>
      <c r="F13" s="84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4</v>
      </c>
      <c r="G13" s="85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0</v>
      </c>
      <c r="H13" s="84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85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1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97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12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12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1</v>
      </c>
      <c r="F14" s="9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11</v>
      </c>
      <c r="G14" s="9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0</v>
      </c>
      <c r="H14" s="9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9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0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3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10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3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98" t="str">
        <f>IF(cs_7="","",cs_7)</f>
        <v>VÁCI FSE</v>
      </c>
      <c r="B15" s="84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85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4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0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2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2</v>
      </c>
      <c r="H15" s="84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3</v>
      </c>
      <c r="I15" s="85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1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0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4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8"/>
      <c r="B16" s="86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2</v>
      </c>
      <c r="C16" s="87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12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6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86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9</v>
      </c>
      <c r="I16" s="87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3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0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12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3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10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96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93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92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93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94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95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8" priority="3">
      <formula>IF(AND(B5=2,B6=""),1,0)</formula>
    </cfRule>
  </conditionalFormatting>
  <conditionalFormatting sqref="D4:M4 P4:U4">
    <cfRule type="expression" dxfId="17" priority="5">
      <formula>IF(AND(D3=2,D4=""),1,0)</formula>
    </cfRule>
  </conditionalFormatting>
  <conditionalFormatting sqref="F6:U6 H8:U8 J10:U10 L12:U12 N14:U14 P16:U16 R18:U18 T20:U20">
    <cfRule type="expression" dxfId="16" priority="4">
      <formula>IF(AND(F5=2,F6=""),1,0)</formula>
    </cfRule>
  </conditionalFormatting>
  <conditionalFormatting sqref="N4:O4">
    <cfRule type="expression" dxfId="15" priority="1">
      <formula>IF(AND(N3=2,N4=""),1,0)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10:U10 L11:U12 R17:U18 P15:U16 N14:U14 N13:U13 J9:M9 O9:U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workbookViewId="0">
      <selection activeCell="O24" sqref="O24"/>
    </sheetView>
  </sheetViews>
  <sheetFormatPr defaultRowHeight="15" x14ac:dyDescent="0.25"/>
  <cols>
    <col min="1" max="1" width="0.42578125" style="78" customWidth="1"/>
    <col min="2" max="2" width="0.28515625" style="78" customWidth="1"/>
    <col min="3" max="4" width="23.5703125" style="78" bestFit="1" customWidth="1"/>
    <col min="5" max="5" width="11.7109375" style="78" customWidth="1"/>
    <col min="6" max="6" width="14" style="78" customWidth="1"/>
    <col min="7" max="7" width="14.7109375" style="78" customWidth="1"/>
    <col min="8" max="11" width="12.7109375" style="78" customWidth="1"/>
    <col min="12" max="12" width="16.85546875" style="78" customWidth="1"/>
    <col min="13" max="13" width="12.28515625" style="78" customWidth="1"/>
    <col min="14" max="14" width="16.85546875" style="78" bestFit="1" customWidth="1"/>
    <col min="15" max="17" width="17.140625" style="78" bestFit="1" customWidth="1"/>
    <col min="18" max="18" width="12.5703125" style="78" bestFit="1" customWidth="1"/>
    <col min="19" max="19" width="7.85546875" style="78" bestFit="1" customWidth="1"/>
    <col min="20" max="20" width="8.7109375" style="78" bestFit="1" customWidth="1"/>
    <col min="21" max="16384" width="9.140625" style="78"/>
  </cols>
  <sheetData>
    <row r="1" spans="1:13" ht="45" x14ac:dyDescent="0.25">
      <c r="A1" s="78" t="s">
        <v>7</v>
      </c>
      <c r="B1" s="78" t="s">
        <v>8</v>
      </c>
      <c r="C1" s="79" t="s">
        <v>0</v>
      </c>
      <c r="D1" s="80" t="s">
        <v>1</v>
      </c>
      <c r="E1" s="79" t="s">
        <v>6</v>
      </c>
      <c r="F1" s="79" t="s">
        <v>10</v>
      </c>
      <c r="G1" s="79" t="s">
        <v>11</v>
      </c>
      <c r="H1" s="79" t="s">
        <v>4</v>
      </c>
      <c r="I1" s="79" t="s">
        <v>5</v>
      </c>
      <c r="J1" s="79" t="s">
        <v>2</v>
      </c>
      <c r="K1" s="79" t="s">
        <v>3</v>
      </c>
      <c r="L1" s="79" t="s">
        <v>12</v>
      </c>
      <c r="M1" s="79" t="s">
        <v>13</v>
      </c>
    </row>
    <row r="2" spans="1:13" x14ac:dyDescent="0.25">
      <c r="A2" s="78" t="s">
        <v>36</v>
      </c>
      <c r="B2" s="78" t="s">
        <v>37</v>
      </c>
      <c r="C2" s="78" t="s">
        <v>29</v>
      </c>
      <c r="D2" s="81" t="s">
        <v>30</v>
      </c>
      <c r="E2" s="82">
        <v>3</v>
      </c>
      <c r="F2" s="83">
        <v>3</v>
      </c>
      <c r="G2" s="83">
        <v>1</v>
      </c>
      <c r="H2" s="83">
        <v>10</v>
      </c>
      <c r="I2" s="83">
        <v>4</v>
      </c>
      <c r="J2" s="83">
        <v>141</v>
      </c>
      <c r="K2" s="83">
        <v>108</v>
      </c>
      <c r="L2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customFormat="1" x14ac:dyDescent="0.25">
      <c r="A3" t="s">
        <v>38</v>
      </c>
      <c r="B3" t="s">
        <v>39</v>
      </c>
      <c r="C3" t="s">
        <v>29</v>
      </c>
      <c r="D3" s="1" t="s">
        <v>31</v>
      </c>
      <c r="E3" s="17">
        <v>1</v>
      </c>
      <c r="F3" s="36">
        <v>1</v>
      </c>
      <c r="G3" s="36">
        <v>3</v>
      </c>
      <c r="H3" s="36">
        <v>5</v>
      </c>
      <c r="I3" s="36">
        <v>9</v>
      </c>
      <c r="J3" s="36">
        <v>106</v>
      </c>
      <c r="K3" s="36">
        <v>134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customFormat="1" x14ac:dyDescent="0.25">
      <c r="A4" t="s">
        <v>40</v>
      </c>
      <c r="B4" t="s">
        <v>41</v>
      </c>
      <c r="C4" t="s">
        <v>29</v>
      </c>
      <c r="D4" s="1" t="s">
        <v>32</v>
      </c>
      <c r="E4" s="17">
        <v>1</v>
      </c>
      <c r="F4" s="36">
        <v>4</v>
      </c>
      <c r="G4" s="36">
        <v>0</v>
      </c>
      <c r="H4" s="36">
        <v>12</v>
      </c>
      <c r="I4" s="36">
        <v>0</v>
      </c>
      <c r="J4" s="36">
        <v>132</v>
      </c>
      <c r="K4" s="36">
        <v>57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customFormat="1" x14ac:dyDescent="0.25">
      <c r="A5" t="s">
        <v>42</v>
      </c>
      <c r="B5" t="s">
        <v>43</v>
      </c>
      <c r="C5" t="s">
        <v>29</v>
      </c>
      <c r="D5" s="1" t="s">
        <v>33</v>
      </c>
      <c r="E5" s="17">
        <v>2</v>
      </c>
      <c r="F5" s="36">
        <v>0</v>
      </c>
      <c r="G5" s="36">
        <v>4</v>
      </c>
      <c r="H5" s="36">
        <v>1</v>
      </c>
      <c r="I5" s="36">
        <v>12</v>
      </c>
      <c r="J5" s="36">
        <v>48</v>
      </c>
      <c r="K5" s="36">
        <v>142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customFormat="1" x14ac:dyDescent="0.25">
      <c r="A6" t="s">
        <v>44</v>
      </c>
      <c r="B6" t="s">
        <v>45</v>
      </c>
      <c r="C6" t="s">
        <v>29</v>
      </c>
      <c r="D6" s="1" t="s">
        <v>34</v>
      </c>
      <c r="E6" s="17">
        <v>2</v>
      </c>
      <c r="F6" s="36">
        <v>0</v>
      </c>
      <c r="G6" s="36">
        <v>4</v>
      </c>
      <c r="H6" s="36">
        <v>0</v>
      </c>
      <c r="I6" s="36">
        <v>12</v>
      </c>
      <c r="J6" s="36">
        <v>41</v>
      </c>
      <c r="K6" s="36">
        <v>132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x14ac:dyDescent="0.25">
      <c r="A7" s="78" t="s">
        <v>46</v>
      </c>
      <c r="B7" s="78" t="s">
        <v>47</v>
      </c>
      <c r="C7" s="78" t="s">
        <v>29</v>
      </c>
      <c r="D7" s="81" t="s">
        <v>35</v>
      </c>
      <c r="E7" s="82">
        <v>3</v>
      </c>
      <c r="F7" s="83">
        <v>4</v>
      </c>
      <c r="G7" s="83">
        <v>0</v>
      </c>
      <c r="H7" s="83">
        <v>12</v>
      </c>
      <c r="I7" s="83">
        <v>2</v>
      </c>
      <c r="J7" s="83">
        <v>149</v>
      </c>
      <c r="K7" s="83">
        <v>81</v>
      </c>
      <c r="L7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customFormat="1" x14ac:dyDescent="0.25">
      <c r="A8" t="s">
        <v>48</v>
      </c>
      <c r="B8" t="s">
        <v>49</v>
      </c>
      <c r="C8" t="s">
        <v>30</v>
      </c>
      <c r="D8" s="1" t="s">
        <v>31</v>
      </c>
      <c r="E8" s="17">
        <v>1</v>
      </c>
      <c r="F8" s="36">
        <v>0</v>
      </c>
      <c r="G8" s="36">
        <v>4</v>
      </c>
      <c r="H8" s="36">
        <v>2</v>
      </c>
      <c r="I8" s="36">
        <v>12</v>
      </c>
      <c r="J8" s="36">
        <v>88</v>
      </c>
      <c r="K8" s="36">
        <v>142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customFormat="1" x14ac:dyDescent="0.25">
      <c r="A9" t="s">
        <v>50</v>
      </c>
      <c r="B9" t="s">
        <v>51</v>
      </c>
      <c r="C9" t="s">
        <v>30</v>
      </c>
      <c r="D9" s="1" t="s">
        <v>32</v>
      </c>
      <c r="E9" s="17">
        <v>1</v>
      </c>
      <c r="F9" s="36">
        <v>4</v>
      </c>
      <c r="G9" s="36">
        <v>0</v>
      </c>
      <c r="H9" s="36">
        <v>12</v>
      </c>
      <c r="I9" s="36">
        <v>0</v>
      </c>
      <c r="J9" s="36">
        <v>132</v>
      </c>
      <c r="K9" s="36">
        <v>60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s="78" t="s">
        <v>52</v>
      </c>
      <c r="B10" s="78" t="s">
        <v>53</v>
      </c>
      <c r="C10" s="78" t="s">
        <v>30</v>
      </c>
      <c r="D10" s="81" t="s">
        <v>33</v>
      </c>
      <c r="E10" s="82">
        <v>3</v>
      </c>
      <c r="F10" s="83">
        <v>0</v>
      </c>
      <c r="G10" s="83">
        <v>4</v>
      </c>
      <c r="H10" s="83">
        <v>0</v>
      </c>
      <c r="I10" s="83">
        <v>12</v>
      </c>
      <c r="J10" s="83">
        <v>46</v>
      </c>
      <c r="K10" s="83">
        <v>132</v>
      </c>
      <c r="L10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customFormat="1" x14ac:dyDescent="0.25">
      <c r="A11" t="s">
        <v>54</v>
      </c>
      <c r="B11" t="s">
        <v>55</v>
      </c>
      <c r="C11" t="s">
        <v>30</v>
      </c>
      <c r="D11" s="1" t="s">
        <v>34</v>
      </c>
      <c r="E11" s="17">
        <v>2</v>
      </c>
      <c r="F11" s="36">
        <v>0</v>
      </c>
      <c r="G11" s="36">
        <v>4</v>
      </c>
      <c r="H11" s="36">
        <v>1</v>
      </c>
      <c r="I11" s="36">
        <v>12</v>
      </c>
      <c r="J11" s="36">
        <v>79</v>
      </c>
      <c r="K11" s="36">
        <v>138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customFormat="1" x14ac:dyDescent="0.25">
      <c r="A12" t="s">
        <v>56</v>
      </c>
      <c r="B12" t="s">
        <v>57</v>
      </c>
      <c r="C12" t="s">
        <v>30</v>
      </c>
      <c r="D12" s="1" t="s">
        <v>35</v>
      </c>
      <c r="E12" s="17">
        <v>2</v>
      </c>
      <c r="F12" s="36">
        <v>0</v>
      </c>
      <c r="G12" s="36">
        <v>4</v>
      </c>
      <c r="H12" s="36">
        <v>1</v>
      </c>
      <c r="I12" s="36">
        <v>12</v>
      </c>
      <c r="J12" s="36">
        <v>86</v>
      </c>
      <c r="K12" s="36">
        <v>144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customFormat="1" x14ac:dyDescent="0.25">
      <c r="A13" t="s">
        <v>58</v>
      </c>
      <c r="B13" t="s">
        <v>59</v>
      </c>
      <c r="C13" t="s">
        <v>31</v>
      </c>
      <c r="D13" s="1" t="s">
        <v>32</v>
      </c>
      <c r="E13" s="17">
        <v>2</v>
      </c>
      <c r="F13" s="36">
        <v>4</v>
      </c>
      <c r="G13" s="36">
        <v>0</v>
      </c>
      <c r="H13" s="36">
        <v>12</v>
      </c>
      <c r="I13" s="36">
        <v>0</v>
      </c>
      <c r="J13" s="36">
        <v>132</v>
      </c>
      <c r="K13" s="36">
        <v>52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s="78" t="s">
        <v>60</v>
      </c>
      <c r="B14" s="78" t="s">
        <v>61</v>
      </c>
      <c r="C14" s="78" t="s">
        <v>31</v>
      </c>
      <c r="D14" s="81" t="s">
        <v>33</v>
      </c>
      <c r="E14" s="82">
        <v>3</v>
      </c>
      <c r="F14" s="83">
        <v>0</v>
      </c>
      <c r="G14" s="83">
        <v>4</v>
      </c>
      <c r="H14" s="83">
        <v>0</v>
      </c>
      <c r="I14" s="83">
        <v>12</v>
      </c>
      <c r="J14" s="83">
        <v>51</v>
      </c>
      <c r="K14" s="83">
        <v>132</v>
      </c>
      <c r="L14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x14ac:dyDescent="0.25">
      <c r="A15" s="78" t="s">
        <v>62</v>
      </c>
      <c r="B15" s="78" t="s">
        <v>63</v>
      </c>
      <c r="C15" s="78" t="s">
        <v>31</v>
      </c>
      <c r="D15" s="81" t="s">
        <v>34</v>
      </c>
      <c r="E15" s="82">
        <v>3</v>
      </c>
      <c r="F15" s="83">
        <v>0</v>
      </c>
      <c r="G15" s="83">
        <v>4</v>
      </c>
      <c r="H15" s="83">
        <v>0</v>
      </c>
      <c r="I15" s="83">
        <v>11</v>
      </c>
      <c r="J15" s="83">
        <v>44</v>
      </c>
      <c r="K15" s="83">
        <v>121</v>
      </c>
      <c r="L15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customFormat="1" x14ac:dyDescent="0.25">
      <c r="A16" t="s">
        <v>64</v>
      </c>
      <c r="B16" t="s">
        <v>65</v>
      </c>
      <c r="C16" t="s">
        <v>31</v>
      </c>
      <c r="D16" s="1" t="s">
        <v>35</v>
      </c>
      <c r="E16" s="17">
        <v>2</v>
      </c>
      <c r="F16" s="36">
        <v>2</v>
      </c>
      <c r="G16" s="36">
        <v>2</v>
      </c>
      <c r="H16" s="36">
        <v>6</v>
      </c>
      <c r="I16" s="36">
        <v>6</v>
      </c>
      <c r="J16" s="36">
        <v>99</v>
      </c>
      <c r="K16" s="36">
        <v>93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7" spans="1:13" customFormat="1" x14ac:dyDescent="0.25">
      <c r="A17" t="s">
        <v>66</v>
      </c>
      <c r="B17" t="s">
        <v>67</v>
      </c>
      <c r="C17" t="s">
        <v>32</v>
      </c>
      <c r="D17" s="1" t="s">
        <v>33</v>
      </c>
      <c r="E17" s="17">
        <v>2</v>
      </c>
      <c r="F17" s="36">
        <v>0</v>
      </c>
      <c r="G17" s="36">
        <v>4</v>
      </c>
      <c r="H17" s="36">
        <v>0</v>
      </c>
      <c r="I17" s="36">
        <v>12</v>
      </c>
      <c r="J17" s="36">
        <v>28</v>
      </c>
      <c r="K17" s="36">
        <v>132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x14ac:dyDescent="0.25">
      <c r="A18" s="78" t="s">
        <v>68</v>
      </c>
      <c r="B18" s="78" t="s">
        <v>69</v>
      </c>
      <c r="C18" s="78" t="s">
        <v>32</v>
      </c>
      <c r="D18" s="81" t="s">
        <v>34</v>
      </c>
      <c r="E18" s="82">
        <v>3</v>
      </c>
      <c r="F18" s="83">
        <v>0</v>
      </c>
      <c r="G18" s="83">
        <v>4</v>
      </c>
      <c r="H18" s="83">
        <v>0</v>
      </c>
      <c r="I18" s="83">
        <v>11</v>
      </c>
      <c r="J18" s="83">
        <v>25</v>
      </c>
      <c r="K18" s="83">
        <v>121</v>
      </c>
      <c r="L18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8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9" spans="1:13" x14ac:dyDescent="0.25">
      <c r="A19" s="78" t="s">
        <v>70</v>
      </c>
      <c r="B19" s="78" t="s">
        <v>71</v>
      </c>
      <c r="C19" s="78" t="s">
        <v>32</v>
      </c>
      <c r="D19" s="81" t="s">
        <v>35</v>
      </c>
      <c r="E19" s="82">
        <v>3</v>
      </c>
      <c r="F19" s="83">
        <v>1</v>
      </c>
      <c r="G19" s="83">
        <v>3</v>
      </c>
      <c r="H19" s="83">
        <v>3</v>
      </c>
      <c r="I19" s="83">
        <v>9</v>
      </c>
      <c r="J19" s="83">
        <v>56</v>
      </c>
      <c r="K19" s="83">
        <v>99</v>
      </c>
      <c r="L19" s="83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83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customFormat="1" x14ac:dyDescent="0.25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3</v>
      </c>
      <c r="G20" s="36">
        <v>1</v>
      </c>
      <c r="H20" s="36">
        <v>9</v>
      </c>
      <c r="I20" s="36">
        <v>3</v>
      </c>
      <c r="J20" s="36">
        <v>127</v>
      </c>
      <c r="K20" s="36">
        <v>77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customFormat="1" x14ac:dyDescent="0.25">
      <c r="A21" t="s">
        <v>74</v>
      </c>
      <c r="B21" t="s">
        <v>75</v>
      </c>
      <c r="C21" t="s">
        <v>33</v>
      </c>
      <c r="D21" s="1" t="s">
        <v>35</v>
      </c>
      <c r="E21" s="17">
        <v>1</v>
      </c>
      <c r="F21" s="36">
        <v>4</v>
      </c>
      <c r="G21" s="36">
        <v>0</v>
      </c>
      <c r="H21" s="36">
        <v>12</v>
      </c>
      <c r="I21" s="36">
        <v>0</v>
      </c>
      <c r="J21" s="36">
        <v>134</v>
      </c>
      <c r="K21" s="36">
        <v>56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customFormat="1" x14ac:dyDescent="0.25">
      <c r="A22" t="s">
        <v>76</v>
      </c>
      <c r="B22" t="s">
        <v>77</v>
      </c>
      <c r="C22" t="s">
        <v>34</v>
      </c>
      <c r="D22" s="1" t="s">
        <v>35</v>
      </c>
      <c r="E22" s="17">
        <v>1</v>
      </c>
      <c r="F22" s="36">
        <v>3</v>
      </c>
      <c r="G22" s="36">
        <v>1</v>
      </c>
      <c r="H22" s="36">
        <v>10</v>
      </c>
      <c r="I22" s="36">
        <v>3</v>
      </c>
      <c r="J22" s="36">
        <v>125</v>
      </c>
      <c r="K22" s="36">
        <v>84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A6" sqref="A6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8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7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109</v>
      </c>
      <c r="C2">
        <f>IF(cs_1="","",100+SUMIF('Mérkőzések | eredmények'!$C:$C,cs_1,'Mérkőzések | eredmények'!F:F)+SUMIF('Mérkőzések | eredmények'!$D:$D,cs_1,'Mérkőzések | eredmények'!G:G))</f>
        <v>112</v>
      </c>
      <c r="D2">
        <f>IF(cs_1="","",100+SUMIF('Mérkőzések | eredmények'!$C:$C,cs_1,'Mérkőzések | eredmények'!H:H)+SUMIF('Mérkőzések | eredmények'!$D:$D,cs_1,'Mérkőzések | eredmények'!I:I))</f>
        <v>140</v>
      </c>
      <c r="E2">
        <f>IF(cs_1="","",1000+SUMIF('Mérkőzések | eredmények'!$C:$C,cs_1,'Mérkőzések | eredmények'!J:J)+SUMIF('Mérkőzések | eredmények'!$D:$D,cs_1,'Mérkőzések | eredmények'!K:K))</f>
        <v>1617</v>
      </c>
      <c r="F2" s="68">
        <f>IF(cs_1="","",VALUE(Csapatok[[#This Row],[Pontok]]&amp;Csapatok[[#This Row],[Nyert Mérkőzés]]&amp;Csapatok[[#This Row],[Nyert szettek]]&amp;Csapatok[[#This Row],[Szerzett pont]]))</f>
        <v>1091121401617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103</v>
      </c>
      <c r="C3">
        <f>IF(cs_2="","",100+SUMIF('Mérkőzések | eredmények'!$C:$C,cs_2,'Mérkőzések | eredmények'!F:F)+SUMIF('Mérkőzések | eredmények'!$D:$D,cs_2,'Mérkőzések | eredmények'!G:G))</f>
        <v>105</v>
      </c>
      <c r="D3">
        <f>IF(cs_2="","",100+SUMIF('Mérkőzések | eredmények'!$C:$C,cs_2,'Mérkőzések | eredmények'!H:H)+SUMIF('Mérkőzések | eredmények'!$D:$D,cs_2,'Mérkőzések | eredmények'!I:I))</f>
        <v>120</v>
      </c>
      <c r="E3">
        <f>IF(cs_2="","",1000+SUMIF('Mérkőzések | eredmények'!$C:$C,cs_2,'Mérkőzések | eredmények'!J:J)+SUMIF('Mérkőzések | eredmények'!$D:$D,cs_2,'Mérkőzések | eredmények'!K:K))</f>
        <v>1539</v>
      </c>
      <c r="F3" s="68">
        <f>IF(cs_2="","",VALUE(Csapatok[[#This Row],[Pontok]]&amp;Csapatok[[#This Row],[Nyert Mérkőzés]]&amp;Csapatok[[#This Row],[Nyert szettek]]&amp;Csapatok[[#This Row],[Szerzett pont]]))</f>
        <v>1031051201539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111</v>
      </c>
      <c r="C4">
        <f>IF(cs_3="","",100+SUMIF('Mérkőzések | eredmények'!$C:$C,cs_3,'Mérkőzések | eredmények'!F:F)+SUMIF('Mérkőzések | eredmények'!$D:$D,cs_3,'Mérkőzések | eredmények'!G:G))</f>
        <v>113</v>
      </c>
      <c r="D4">
        <f>IF(cs_3="","",100+SUMIF('Mérkőzések | eredmények'!$C:$C,cs_3,'Mérkőzések | eredmények'!H:H)+SUMIF('Mérkőzések | eredmények'!$D:$D,cs_3,'Mérkőzések | eredmények'!I:I))</f>
        <v>139</v>
      </c>
      <c r="E4">
        <f>IF(cs_3="","",1000+SUMIF('Mérkőzések | eredmények'!$C:$C,cs_3,'Mérkőzések | eredmények'!J:J)+SUMIF('Mérkőzések | eredmények'!$D:$D,cs_3,'Mérkőzések | eredmények'!K:K))</f>
        <v>1602</v>
      </c>
      <c r="F4" s="68">
        <f>IF(cs_3="","",VALUE(Csapatok[[#This Row],[Pontok]]&amp;Csapatok[[#This Row],[Nyert Mérkőzés]]&amp;Csapatok[[#This Row],[Nyert szettek]]&amp;Csapatok[[#This Row],[Szerzett pont]]))</f>
        <v>1111131391602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100</v>
      </c>
      <c r="C5">
        <f>IF(cs_4="","",100+SUMIF('Mérkőzések | eredmények'!$C:$C,cs_4,'Mérkőzések | eredmények'!F:F)+SUMIF('Mérkőzések | eredmények'!$D:$D,cs_4,'Mérkőzések | eredmények'!G:G))</f>
        <v>101</v>
      </c>
      <c r="D5">
        <f>IF(cs_4="","",100+SUMIF('Mérkőzések | eredmények'!$C:$C,cs_4,'Mérkőzések | eredmények'!H:H)+SUMIF('Mérkőzések | eredmények'!$D:$D,cs_4,'Mérkőzések | eredmények'!I:I))</f>
        <v>103</v>
      </c>
      <c r="E5">
        <f>IF(cs_4="","",1000+SUMIF('Mérkőzések | eredmények'!$C:$C,cs_4,'Mérkőzések | eredmények'!J:J)+SUMIF('Mérkőzések | eredmények'!$D:$D,cs_4,'Mérkőzések | eredmények'!K:K))</f>
        <v>1278</v>
      </c>
      <c r="F5" s="68">
        <f>IF(cs_4="","",VALUE(Csapatok[[#This Row],[Pontok]]&amp;Csapatok[[#This Row],[Nyert Mérkőzés]]&amp;Csapatok[[#This Row],[Nyert szettek]]&amp;Csapatok[[#This Row],[Szerzett pont]]))</f>
        <v>1001011031278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118</v>
      </c>
      <c r="C6">
        <f>IF(cs_5="","",100+SUMIF('Mérkőzések | eredmények'!$C:$C,cs_5,'Mérkőzések | eredmények'!F:F)+SUMIF('Mérkőzések | eredmények'!$D:$D,cs_5,'Mérkőzések | eredmények'!G:G))</f>
        <v>123</v>
      </c>
      <c r="D6">
        <f>IF(cs_5="","",100+SUMIF('Mérkőzések | eredmények'!$C:$C,cs_5,'Mérkőzések | eredmények'!H:H)+SUMIF('Mérkőzések | eredmények'!$D:$D,cs_5,'Mérkőzések | eredmények'!I:I))</f>
        <v>169</v>
      </c>
      <c r="E6">
        <f>IF(cs_5="","",1000+SUMIF('Mérkőzések | eredmények'!$C:$C,cs_5,'Mérkőzések | eredmények'!J:J)+SUMIF('Mérkőzések | eredmények'!$D:$D,cs_5,'Mérkőzések | eredmények'!K:K))</f>
        <v>1799</v>
      </c>
      <c r="F6" s="68">
        <f>IF(cs_5="","",VALUE(Csapatok[[#This Row],[Pontok]]&amp;Csapatok[[#This Row],[Nyert Mérkőzés]]&amp;Csapatok[[#This Row],[Nyert szettek]]&amp;Csapatok[[#This Row],[Szerzett pont]]))</f>
        <v>1181231691799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115</v>
      </c>
      <c r="C7">
        <f>IF(cs_6="","",100+SUMIF('Mérkőzések | eredmények'!$C:$C,cs_6,'Mérkőzések | eredmények'!F:F)+SUMIF('Mérkőzések | eredmények'!$D:$D,cs_6,'Mérkőzések | eredmények'!G:G))</f>
        <v>120</v>
      </c>
      <c r="D7">
        <f>IF(cs_6="","",100+SUMIF('Mérkőzések | eredmények'!$C:$C,cs_6,'Mérkőzések | eredmények'!H:H)+SUMIF('Mérkőzések | eredmények'!$D:$D,cs_6,'Mérkőzések | eredmények'!I:I))</f>
        <v>159</v>
      </c>
      <c r="E7">
        <f>IF(cs_6="","",1000+SUMIF('Mérkőzések | eredmények'!$C:$C,cs_6,'Mérkőzések | eredmények'!J:J)+SUMIF('Mérkőzések | eredmények'!$D:$D,cs_6,'Mérkőzések | eredmények'!K:K))</f>
        <v>1714</v>
      </c>
      <c r="F7" s="68">
        <f>IF(cs_6="","",VALUE(Csapatok[[#This Row],[Pontok]]&amp;Csapatok[[#This Row],[Nyert Mérkőzés]]&amp;Csapatok[[#This Row],[Nyert szettek]]&amp;Csapatok[[#This Row],[Szerzett pont]]))</f>
        <v>1151201591714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107</v>
      </c>
      <c r="C8">
        <f>IF(cs_7="","",100+SUMIF('Mérkőzések | eredmények'!$C:$C,cs_7,'Mérkőzések | eredmények'!F:F)+SUMIF('Mérkőzések | eredmények'!$D:$D,cs_7,'Mérkőzések | eredmények'!G:G))</f>
        <v>110</v>
      </c>
      <c r="D8">
        <f>IF(cs_7="","",100+SUMIF('Mérkőzések | eredmények'!$C:$C,cs_7,'Mérkőzések | eredmények'!H:H)+SUMIF('Mérkőzések | eredmények'!$D:$D,cs_7,'Mérkőzések | eredmények'!I:I))</f>
        <v>132</v>
      </c>
      <c r="E8">
        <f>IF(cs_7="","",1000+SUMIF('Mérkőzések | eredmények'!$C:$C,cs_7,'Mérkőzések | eredmények'!J:J)+SUMIF('Mérkőzések | eredmények'!$D:$D,cs_7,'Mérkőzések | eredmények'!K:K))</f>
        <v>1557</v>
      </c>
      <c r="F8" s="68">
        <f>IF(cs_7="","",VALUE(Csapatok[[#This Row],[Pontok]]&amp;Csapatok[[#This Row],[Nyert Mérkőzés]]&amp;Csapatok[[#This Row],[Nyert szettek]]&amp;Csapatok[[#This Row],[Szerzett pont]]))</f>
        <v>1071101321557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8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8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8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8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28" workbookViewId="0">
      <selection activeCell="D16" sqref="D16"/>
    </sheetView>
  </sheetViews>
  <sheetFormatPr defaultRowHeight="15" x14ac:dyDescent="0.25"/>
  <cols>
    <col min="1" max="1" width="16.85546875" hidden="1" customWidth="1"/>
    <col min="2" max="2" width="31.28515625" style="59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FIREBALLS-OMEGA I.|MEAFC-ANICO KÉSZHÁZAK</v>
      </c>
      <c r="B2" s="52" t="s">
        <v>29</v>
      </c>
      <c r="C2" s="53" t="s">
        <v>22</v>
      </c>
      <c r="D2" s="54" t="s">
        <v>31</v>
      </c>
      <c r="E2" s="105" t="s">
        <v>17</v>
      </c>
      <c r="F2" s="106"/>
      <c r="G2" s="105" t="s">
        <v>18</v>
      </c>
      <c r="H2" s="106"/>
      <c r="I2" s="105" t="s">
        <v>19</v>
      </c>
      <c r="J2" s="106"/>
      <c r="K2" s="105" t="s">
        <v>20</v>
      </c>
      <c r="L2" s="106"/>
      <c r="M2" s="105" t="s">
        <v>21</v>
      </c>
      <c r="N2" s="106"/>
      <c r="O2" s="107" t="s">
        <v>23</v>
      </c>
      <c r="P2" s="107"/>
      <c r="Q2" s="56">
        <f>IF(O3&gt;P3,1,0)+IF(O4&gt;P4,1,0)+IF(O5&gt;P5,1,0)+IF(O6&gt;P6,1,0)</f>
        <v>1</v>
      </c>
      <c r="R2" s="57">
        <f>IF(O3&lt;P3,1,0)+IF(O4&lt;P4,1,0)+IF(O5&lt;P5,1,0)+IF(O6&lt;P6,1,0)</f>
        <v>3</v>
      </c>
      <c r="S2" s="57">
        <f>SUM(O3:O6)</f>
        <v>5</v>
      </c>
      <c r="T2" s="57">
        <f>SUM(P3:P6)</f>
        <v>9</v>
      </c>
      <c r="U2" s="57">
        <f>SUM(E3:E6,G3:G6,I3:I6,K3:K6,M3:M6)</f>
        <v>106</v>
      </c>
      <c r="V2" s="58">
        <f>SUM(F3:F6,H3:H6,J3:J6,L3:L6,N3:N6)</f>
        <v>134</v>
      </c>
    </row>
    <row r="3" spans="1:22" ht="18" customHeight="1" x14ac:dyDescent="0.3">
      <c r="B3" s="60" t="s">
        <v>78</v>
      </c>
      <c r="C3" s="40">
        <v>4</v>
      </c>
      <c r="D3" s="55" t="s">
        <v>79</v>
      </c>
      <c r="E3" s="69">
        <v>13</v>
      </c>
      <c r="F3" s="70">
        <v>15</v>
      </c>
      <c r="G3" s="69">
        <v>6</v>
      </c>
      <c r="H3" s="70">
        <v>11</v>
      </c>
      <c r="I3" s="71">
        <v>0</v>
      </c>
      <c r="J3" s="70">
        <v>11</v>
      </c>
      <c r="K3" s="69"/>
      <c r="L3" s="70"/>
      <c r="M3" s="71"/>
      <c r="N3" s="70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customHeight="1" x14ac:dyDescent="0.3">
      <c r="B4" s="61" t="s">
        <v>80</v>
      </c>
      <c r="C4" s="41">
        <v>3</v>
      </c>
      <c r="D4" s="38" t="s">
        <v>81</v>
      </c>
      <c r="E4" s="72">
        <v>11</v>
      </c>
      <c r="F4" s="73">
        <v>7</v>
      </c>
      <c r="G4" s="72">
        <v>11</v>
      </c>
      <c r="H4" s="73">
        <v>7</v>
      </c>
      <c r="I4" s="74">
        <v>9</v>
      </c>
      <c r="J4" s="73">
        <v>11</v>
      </c>
      <c r="K4" s="72">
        <v>2</v>
      </c>
      <c r="L4" s="73">
        <v>11</v>
      </c>
      <c r="M4" s="74">
        <v>7</v>
      </c>
      <c r="N4" s="73">
        <v>11</v>
      </c>
      <c r="O4" s="45">
        <f t="shared" ref="O4:O6" si="0">IF(E4&gt;F4,1,0)+IF(G4&gt;H4,1,0)+IF(I4&gt;J4,1,0)+IF(K4&gt;L4,1,0)+IF(M4&gt;N4,1,0)</f>
        <v>2</v>
      </c>
      <c r="P4" s="46">
        <f t="shared" ref="P4:P6" si="1">IF(E4&lt;F4,1,0)+IF(G4&lt;H4,1,0)+IF(I4&lt;J4,1,0)+IF(K4&lt;L4,1,0)+IF(M4&lt;N4,1,0)</f>
        <v>3</v>
      </c>
    </row>
    <row r="5" spans="1:22" ht="18" customHeight="1" x14ac:dyDescent="0.3">
      <c r="B5" s="61" t="s">
        <v>82</v>
      </c>
      <c r="C5" s="41">
        <v>1</v>
      </c>
      <c r="D5" s="38" t="s">
        <v>83</v>
      </c>
      <c r="E5" s="72">
        <v>11</v>
      </c>
      <c r="F5" s="73">
        <v>2</v>
      </c>
      <c r="G5" s="72">
        <v>11</v>
      </c>
      <c r="H5" s="73">
        <v>6</v>
      </c>
      <c r="I5" s="74">
        <v>11</v>
      </c>
      <c r="J5" s="73">
        <v>9</v>
      </c>
      <c r="K5" s="72"/>
      <c r="L5" s="73"/>
      <c r="M5" s="74"/>
      <c r="N5" s="73"/>
      <c r="O5" s="45">
        <f t="shared" si="0"/>
        <v>3</v>
      </c>
      <c r="P5" s="46">
        <f t="shared" si="1"/>
        <v>0</v>
      </c>
    </row>
    <row r="6" spans="1:22" ht="18" customHeight="1" thickBot="1" x14ac:dyDescent="0.35">
      <c r="B6" s="62" t="s">
        <v>84</v>
      </c>
      <c r="C6" s="42">
        <v>2</v>
      </c>
      <c r="D6" s="39" t="s">
        <v>85</v>
      </c>
      <c r="E6" s="75">
        <v>4</v>
      </c>
      <c r="F6" s="76">
        <v>11</v>
      </c>
      <c r="G6" s="75">
        <v>6</v>
      </c>
      <c r="H6" s="76">
        <v>11</v>
      </c>
      <c r="I6" s="77">
        <v>4</v>
      </c>
      <c r="J6" s="76">
        <v>11</v>
      </c>
      <c r="K6" s="75"/>
      <c r="L6" s="76"/>
      <c r="M6" s="77"/>
      <c r="N6" s="76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VÁCI FSE|TÖRÖK SQUASH AKADÉMIA</v>
      </c>
      <c r="B10" s="52" t="s">
        <v>35</v>
      </c>
      <c r="C10" s="53" t="s">
        <v>22</v>
      </c>
      <c r="D10" s="54" t="s">
        <v>33</v>
      </c>
      <c r="E10" s="105" t="s">
        <v>17</v>
      </c>
      <c r="F10" s="106"/>
      <c r="G10" s="105" t="s">
        <v>18</v>
      </c>
      <c r="H10" s="106"/>
      <c r="I10" s="105" t="s">
        <v>19</v>
      </c>
      <c r="J10" s="106"/>
      <c r="K10" s="105" t="s">
        <v>20</v>
      </c>
      <c r="L10" s="106"/>
      <c r="M10" s="105" t="s">
        <v>21</v>
      </c>
      <c r="N10" s="106"/>
      <c r="O10" s="107" t="s">
        <v>23</v>
      </c>
      <c r="P10" s="107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0</v>
      </c>
      <c r="T10" s="57">
        <f>SUM(P11:P14)</f>
        <v>12</v>
      </c>
      <c r="U10" s="57">
        <f>SUM(E11:E14,G11:G14,I11:I14,K11:K14,M11:M14)</f>
        <v>56</v>
      </c>
      <c r="V10" s="58">
        <f>SUM(F11:F14,H11:H14,J11:J14,L11:L14,N11:N14)</f>
        <v>134</v>
      </c>
    </row>
    <row r="11" spans="1:22" ht="18.75" x14ac:dyDescent="0.3">
      <c r="B11" s="60" t="s">
        <v>86</v>
      </c>
      <c r="C11" s="40">
        <v>4</v>
      </c>
      <c r="D11" s="55" t="s">
        <v>87</v>
      </c>
      <c r="E11" s="69">
        <v>8</v>
      </c>
      <c r="F11" s="70">
        <v>11</v>
      </c>
      <c r="G11" s="69">
        <v>3</v>
      </c>
      <c r="H11" s="70">
        <v>11</v>
      </c>
      <c r="I11" s="71">
        <v>2</v>
      </c>
      <c r="J11" s="70">
        <v>11</v>
      </c>
      <c r="K11" s="69"/>
      <c r="L11" s="70"/>
      <c r="M11" s="71"/>
      <c r="N11" s="70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88</v>
      </c>
      <c r="C12" s="41">
        <v>3</v>
      </c>
      <c r="D12" s="38" t="s">
        <v>89</v>
      </c>
      <c r="E12" s="72">
        <v>7</v>
      </c>
      <c r="F12" s="73">
        <v>11</v>
      </c>
      <c r="G12" s="72">
        <v>1</v>
      </c>
      <c r="H12" s="73">
        <v>11</v>
      </c>
      <c r="I12" s="74">
        <v>11</v>
      </c>
      <c r="J12" s="73">
        <v>13</v>
      </c>
      <c r="K12" s="72"/>
      <c r="L12" s="73"/>
      <c r="M12" s="74"/>
      <c r="N12" s="73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90</v>
      </c>
      <c r="C13" s="41">
        <v>1</v>
      </c>
      <c r="D13" s="38" t="s">
        <v>91</v>
      </c>
      <c r="E13" s="72">
        <v>9</v>
      </c>
      <c r="F13" s="73">
        <v>11</v>
      </c>
      <c r="G13" s="72">
        <v>3</v>
      </c>
      <c r="H13" s="73">
        <v>11</v>
      </c>
      <c r="I13" s="74">
        <v>4</v>
      </c>
      <c r="J13" s="73">
        <v>11</v>
      </c>
      <c r="K13" s="72"/>
      <c r="L13" s="73"/>
      <c r="M13" s="74"/>
      <c r="N13" s="73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92</v>
      </c>
      <c r="C14" s="42">
        <v>2</v>
      </c>
      <c r="D14" s="39" t="s">
        <v>93</v>
      </c>
      <c r="E14" s="75">
        <v>4</v>
      </c>
      <c r="F14" s="76">
        <v>11</v>
      </c>
      <c r="G14" s="75">
        <v>0</v>
      </c>
      <c r="H14" s="76">
        <v>11</v>
      </c>
      <c r="I14" s="77">
        <v>4</v>
      </c>
      <c r="J14" s="76">
        <v>11</v>
      </c>
      <c r="K14" s="75"/>
      <c r="L14" s="76"/>
      <c r="M14" s="77"/>
      <c r="N14" s="76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FIREBALLS-OMEGA III.|PÉCSI FALLABDA SE II.</v>
      </c>
      <c r="B18" s="52" t="s">
        <v>32</v>
      </c>
      <c r="C18" s="53" t="s">
        <v>22</v>
      </c>
      <c r="D18" s="54" t="s">
        <v>30</v>
      </c>
      <c r="E18" s="105" t="s">
        <v>17</v>
      </c>
      <c r="F18" s="106"/>
      <c r="G18" s="105" t="s">
        <v>18</v>
      </c>
      <c r="H18" s="106"/>
      <c r="I18" s="105" t="s">
        <v>19</v>
      </c>
      <c r="J18" s="106"/>
      <c r="K18" s="105" t="s">
        <v>20</v>
      </c>
      <c r="L18" s="106"/>
      <c r="M18" s="105" t="s">
        <v>21</v>
      </c>
      <c r="N18" s="106"/>
      <c r="O18" s="107" t="s">
        <v>23</v>
      </c>
      <c r="P18" s="107"/>
      <c r="Q18" s="56">
        <f>IF(O19&gt;P19,1,0)+IF(O20&gt;P20,1,0)+IF(O21&gt;P21,1,0)+IF(O22&gt;P22,1,0)</f>
        <v>0</v>
      </c>
      <c r="R18" s="57">
        <f>IF(O19&lt;P19,1,0)+IF(O20&lt;P20,1,0)+IF(O21&lt;P21,1,0)+IF(O22&lt;P22,1,0)</f>
        <v>4</v>
      </c>
      <c r="S18" s="57">
        <f>SUM(O19:O22)</f>
        <v>0</v>
      </c>
      <c r="T18" s="57">
        <f>SUM(P19:P22)</f>
        <v>12</v>
      </c>
      <c r="U18" s="57">
        <f>SUM(E19:E22,G19:G22,I19:I22,K19:K22,M19:M22)</f>
        <v>60</v>
      </c>
      <c r="V18" s="58">
        <f>SUM(F19:F22,H19:H22,J19:J22,L19:L22,N19:N22)</f>
        <v>132</v>
      </c>
    </row>
    <row r="19" spans="1:22" ht="18.75" x14ac:dyDescent="0.3">
      <c r="B19" s="60" t="s">
        <v>94</v>
      </c>
      <c r="C19" s="40">
        <v>4</v>
      </c>
      <c r="D19" s="55" t="s">
        <v>95</v>
      </c>
      <c r="E19" s="69">
        <v>5</v>
      </c>
      <c r="F19" s="70">
        <v>11</v>
      </c>
      <c r="G19" s="69">
        <v>2</v>
      </c>
      <c r="H19" s="70">
        <v>11</v>
      </c>
      <c r="I19" s="71">
        <v>4</v>
      </c>
      <c r="J19" s="70">
        <v>11</v>
      </c>
      <c r="K19" s="69"/>
      <c r="L19" s="70"/>
      <c r="M19" s="71"/>
      <c r="N19" s="70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96</v>
      </c>
      <c r="C20" s="41">
        <v>3</v>
      </c>
      <c r="D20" s="38" t="s">
        <v>97</v>
      </c>
      <c r="E20" s="72">
        <v>8</v>
      </c>
      <c r="F20" s="73">
        <v>11</v>
      </c>
      <c r="G20" s="72">
        <v>4</v>
      </c>
      <c r="H20" s="73">
        <v>11</v>
      </c>
      <c r="I20" s="74">
        <v>9</v>
      </c>
      <c r="J20" s="73">
        <v>11</v>
      </c>
      <c r="K20" s="72"/>
      <c r="L20" s="73"/>
      <c r="M20" s="74"/>
      <c r="N20" s="73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.75" x14ac:dyDescent="0.3">
      <c r="B21" s="61" t="s">
        <v>110</v>
      </c>
      <c r="C21" s="41">
        <v>1</v>
      </c>
      <c r="D21" s="38" t="s">
        <v>98</v>
      </c>
      <c r="E21" s="72">
        <v>7</v>
      </c>
      <c r="F21" s="73">
        <v>11</v>
      </c>
      <c r="G21" s="72">
        <v>0</v>
      </c>
      <c r="H21" s="73">
        <v>11</v>
      </c>
      <c r="I21" s="74">
        <v>6</v>
      </c>
      <c r="J21" s="73">
        <v>11</v>
      </c>
      <c r="K21" s="72"/>
      <c r="L21" s="73"/>
      <c r="M21" s="74"/>
      <c r="N21" s="73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99</v>
      </c>
      <c r="C22" s="42">
        <v>2</v>
      </c>
      <c r="D22" s="39" t="s">
        <v>100</v>
      </c>
      <c r="E22" s="75">
        <v>6</v>
      </c>
      <c r="F22" s="76">
        <v>11</v>
      </c>
      <c r="G22" s="75">
        <v>4</v>
      </c>
      <c r="H22" s="76">
        <v>11</v>
      </c>
      <c r="I22" s="77">
        <v>5</v>
      </c>
      <c r="J22" s="76">
        <v>11</v>
      </c>
      <c r="K22" s="75"/>
      <c r="L22" s="76"/>
      <c r="M22" s="77"/>
      <c r="N22" s="76"/>
      <c r="O22" s="47">
        <f t="shared" si="4"/>
        <v>0</v>
      </c>
      <c r="P22" s="48">
        <f t="shared" si="5"/>
        <v>3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VÁCI FSE|BSA</v>
      </c>
      <c r="B26" s="52" t="s">
        <v>35</v>
      </c>
      <c r="C26" s="53" t="s">
        <v>22</v>
      </c>
      <c r="D26" s="54" t="s">
        <v>34</v>
      </c>
      <c r="E26" s="105" t="s">
        <v>17</v>
      </c>
      <c r="F26" s="106"/>
      <c r="G26" s="105" t="s">
        <v>18</v>
      </c>
      <c r="H26" s="106"/>
      <c r="I26" s="105" t="s">
        <v>19</v>
      </c>
      <c r="J26" s="106"/>
      <c r="K26" s="105" t="s">
        <v>20</v>
      </c>
      <c r="L26" s="106"/>
      <c r="M26" s="105" t="s">
        <v>21</v>
      </c>
      <c r="N26" s="106"/>
      <c r="O26" s="107" t="s">
        <v>23</v>
      </c>
      <c r="P26" s="107"/>
      <c r="Q26" s="56">
        <f>IF(O27&gt;P27,1,0)+IF(O28&gt;P28,1,0)+IF(O29&gt;P29,1,0)+IF(O30&gt;P30,1,0)</f>
        <v>1</v>
      </c>
      <c r="R26" s="57">
        <f>IF(O27&lt;P27,1,0)+IF(O28&lt;P28,1,0)+IF(O29&lt;P29,1,0)+IF(O30&lt;P30,1,0)</f>
        <v>3</v>
      </c>
      <c r="S26" s="57">
        <f>SUM(O27:O30)</f>
        <v>3</v>
      </c>
      <c r="T26" s="57">
        <f>SUM(P27:P30)</f>
        <v>10</v>
      </c>
      <c r="U26" s="57">
        <f>SUM(E27:E30,G27:G30,I27:I30,K27:K30,M27:M30)</f>
        <v>84</v>
      </c>
      <c r="V26" s="58">
        <f>SUM(F27:F30,H27:H30,J27:J30,L27:L30,N27:N30)</f>
        <v>125</v>
      </c>
    </row>
    <row r="27" spans="1:22" ht="18.75" x14ac:dyDescent="0.3">
      <c r="B27" s="60" t="s">
        <v>86</v>
      </c>
      <c r="C27" s="40">
        <v>4</v>
      </c>
      <c r="D27" s="55" t="s">
        <v>101</v>
      </c>
      <c r="E27" s="69">
        <v>3</v>
      </c>
      <c r="F27" s="70">
        <v>11</v>
      </c>
      <c r="G27" s="69">
        <v>9</v>
      </c>
      <c r="H27" s="70">
        <v>11</v>
      </c>
      <c r="I27" s="71">
        <v>6</v>
      </c>
      <c r="J27" s="70">
        <v>11</v>
      </c>
      <c r="K27" s="69"/>
      <c r="L27" s="70"/>
      <c r="M27" s="71"/>
      <c r="N27" s="70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88</v>
      </c>
      <c r="C28" s="41">
        <v>3</v>
      </c>
      <c r="D28" s="38" t="s">
        <v>102</v>
      </c>
      <c r="E28" s="72">
        <v>8</v>
      </c>
      <c r="F28" s="73">
        <v>11</v>
      </c>
      <c r="G28" s="72">
        <v>5</v>
      </c>
      <c r="H28" s="73">
        <v>11</v>
      </c>
      <c r="I28" s="74">
        <v>3</v>
      </c>
      <c r="J28" s="73">
        <v>11</v>
      </c>
      <c r="K28" s="72"/>
      <c r="L28" s="73"/>
      <c r="M28" s="74"/>
      <c r="N28" s="73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103</v>
      </c>
      <c r="C29" s="41">
        <v>1</v>
      </c>
      <c r="D29" s="38" t="s">
        <v>104</v>
      </c>
      <c r="E29" s="72">
        <v>2</v>
      </c>
      <c r="F29" s="73">
        <v>11</v>
      </c>
      <c r="G29" s="72">
        <v>9</v>
      </c>
      <c r="H29" s="73">
        <v>11</v>
      </c>
      <c r="I29" s="74">
        <v>4</v>
      </c>
      <c r="J29" s="73">
        <v>11</v>
      </c>
      <c r="K29" s="72"/>
      <c r="L29" s="73"/>
      <c r="M29" s="74"/>
      <c r="N29" s="73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92</v>
      </c>
      <c r="C30" s="42">
        <v>2</v>
      </c>
      <c r="D30" s="39" t="s">
        <v>105</v>
      </c>
      <c r="E30" s="75">
        <v>2</v>
      </c>
      <c r="F30" s="76">
        <v>11</v>
      </c>
      <c r="G30" s="75">
        <v>11</v>
      </c>
      <c r="H30" s="76">
        <v>6</v>
      </c>
      <c r="I30" s="77">
        <v>11</v>
      </c>
      <c r="J30" s="76">
        <v>4</v>
      </c>
      <c r="K30" s="75">
        <v>11</v>
      </c>
      <c r="L30" s="76">
        <v>5</v>
      </c>
      <c r="M30" s="77"/>
      <c r="N30" s="76"/>
      <c r="O30" s="47">
        <f t="shared" si="6"/>
        <v>3</v>
      </c>
      <c r="P30" s="48">
        <f t="shared" si="7"/>
        <v>1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TÖRÖK SQUASH AKADÉMIA|BSA</v>
      </c>
      <c r="B34" s="52" t="s">
        <v>33</v>
      </c>
      <c r="C34" s="53" t="s">
        <v>22</v>
      </c>
      <c r="D34" s="54" t="s">
        <v>34</v>
      </c>
      <c r="E34" s="105" t="s">
        <v>17</v>
      </c>
      <c r="F34" s="106"/>
      <c r="G34" s="105" t="s">
        <v>18</v>
      </c>
      <c r="H34" s="106"/>
      <c r="I34" s="105" t="s">
        <v>19</v>
      </c>
      <c r="J34" s="106"/>
      <c r="K34" s="105" t="s">
        <v>20</v>
      </c>
      <c r="L34" s="106"/>
      <c r="M34" s="105" t="s">
        <v>21</v>
      </c>
      <c r="N34" s="106"/>
      <c r="O34" s="107" t="s">
        <v>23</v>
      </c>
      <c r="P34" s="107"/>
      <c r="Q34" s="56">
        <f>IF(O35&gt;P35,1,0)+IF(O36&gt;P36,1,0)+IF(O37&gt;P37,1,0)+IF(O38&gt;P38,1,0)</f>
        <v>3</v>
      </c>
      <c r="R34" s="57">
        <f>IF(O35&lt;P35,1,0)+IF(O36&lt;P36,1,0)+IF(O37&lt;P37,1,0)+IF(O38&lt;P38,1,0)</f>
        <v>1</v>
      </c>
      <c r="S34" s="57">
        <f>SUM(O35:O38)</f>
        <v>9</v>
      </c>
      <c r="T34" s="57">
        <f>SUM(P35:P38)</f>
        <v>3</v>
      </c>
      <c r="U34" s="57">
        <f>SUM(E35:E38,G35:G38,I35:I38,K35:K38,M35:M38)</f>
        <v>127</v>
      </c>
      <c r="V34" s="58">
        <f>SUM(F35:F38,H35:H38,J35:J38,L35:L38,N35:N38)</f>
        <v>77</v>
      </c>
    </row>
    <row r="35" spans="1:22" ht="18.75" x14ac:dyDescent="0.3">
      <c r="B35" s="60" t="s">
        <v>106</v>
      </c>
      <c r="C35" s="40">
        <v>4</v>
      </c>
      <c r="D35" s="55" t="s">
        <v>107</v>
      </c>
      <c r="E35" s="69">
        <v>11</v>
      </c>
      <c r="F35" s="70">
        <v>7</v>
      </c>
      <c r="G35" s="69">
        <v>11</v>
      </c>
      <c r="H35" s="70">
        <v>2</v>
      </c>
      <c r="I35" s="71">
        <v>11</v>
      </c>
      <c r="J35" s="70">
        <v>4</v>
      </c>
      <c r="K35" s="69"/>
      <c r="L35" s="70"/>
      <c r="M35" s="71"/>
      <c r="N35" s="70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.75" x14ac:dyDescent="0.3">
      <c r="B36" s="61" t="s">
        <v>93</v>
      </c>
      <c r="C36" s="41">
        <v>3</v>
      </c>
      <c r="D36" s="38" t="s">
        <v>101</v>
      </c>
      <c r="E36" s="72">
        <v>11</v>
      </c>
      <c r="F36" s="73">
        <v>2</v>
      </c>
      <c r="G36" s="72">
        <v>13</v>
      </c>
      <c r="H36" s="73">
        <v>11</v>
      </c>
      <c r="I36" s="74">
        <v>11</v>
      </c>
      <c r="J36" s="73">
        <v>4</v>
      </c>
      <c r="K36" s="72"/>
      <c r="L36" s="73"/>
      <c r="M36" s="74"/>
      <c r="N36" s="73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.75" x14ac:dyDescent="0.3">
      <c r="B37" s="61" t="s">
        <v>108</v>
      </c>
      <c r="C37" s="41">
        <v>1</v>
      </c>
      <c r="D37" s="38" t="s">
        <v>104</v>
      </c>
      <c r="E37" s="72">
        <v>14</v>
      </c>
      <c r="F37" s="73">
        <v>16</v>
      </c>
      <c r="G37" s="72">
        <v>5</v>
      </c>
      <c r="H37" s="73">
        <v>11</v>
      </c>
      <c r="I37" s="74">
        <v>7</v>
      </c>
      <c r="J37" s="73">
        <v>11</v>
      </c>
      <c r="K37" s="72"/>
      <c r="L37" s="73"/>
      <c r="M37" s="74"/>
      <c r="N37" s="73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91</v>
      </c>
      <c r="C38" s="42">
        <v>2</v>
      </c>
      <c r="D38" s="39" t="s">
        <v>105</v>
      </c>
      <c r="E38" s="75">
        <v>11</v>
      </c>
      <c r="F38" s="76">
        <v>6</v>
      </c>
      <c r="G38" s="75">
        <v>11</v>
      </c>
      <c r="H38" s="76">
        <v>2</v>
      </c>
      <c r="I38" s="77">
        <v>11</v>
      </c>
      <c r="J38" s="76">
        <v>1</v>
      </c>
      <c r="K38" s="75"/>
      <c r="L38" s="76"/>
      <c r="M38" s="77"/>
      <c r="N38" s="76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FIREBALLS-OMEGA I.|FIREBALLS-OMEGA III.</v>
      </c>
      <c r="B42" s="52" t="s">
        <v>29</v>
      </c>
      <c r="C42" s="53" t="s">
        <v>22</v>
      </c>
      <c r="D42" s="54" t="s">
        <v>32</v>
      </c>
      <c r="E42" s="105" t="s">
        <v>17</v>
      </c>
      <c r="F42" s="106"/>
      <c r="G42" s="105" t="s">
        <v>18</v>
      </c>
      <c r="H42" s="106"/>
      <c r="I42" s="105" t="s">
        <v>19</v>
      </c>
      <c r="J42" s="106"/>
      <c r="K42" s="105" t="s">
        <v>20</v>
      </c>
      <c r="L42" s="106"/>
      <c r="M42" s="105" t="s">
        <v>21</v>
      </c>
      <c r="N42" s="106"/>
      <c r="O42" s="107" t="s">
        <v>23</v>
      </c>
      <c r="P42" s="107"/>
      <c r="Q42" s="56">
        <f>IF(O43&gt;P43,1,0)+IF(O44&gt;P44,1,0)+IF(O45&gt;P45,1,0)+IF(O46&gt;P46,1,0)</f>
        <v>4</v>
      </c>
      <c r="R42" s="57">
        <f>IF(O43&lt;P43,1,0)+IF(O44&lt;P44,1,0)+IF(O45&lt;P45,1,0)+IF(O46&lt;P46,1,0)</f>
        <v>0</v>
      </c>
      <c r="S42" s="57">
        <f>SUM(O43:O46)</f>
        <v>12</v>
      </c>
      <c r="T42" s="57">
        <f>SUM(P43:P46)</f>
        <v>0</v>
      </c>
      <c r="U42" s="57">
        <f>SUM(E43:E46,G43:G46,I43:I46,K43:K46,M43:M46)</f>
        <v>132</v>
      </c>
      <c r="V42" s="58">
        <f>SUM(F43:F46,H43:H46,J43:J46,L43:L46,N43:N46)</f>
        <v>57</v>
      </c>
    </row>
    <row r="43" spans="1:22" ht="18.75" x14ac:dyDescent="0.3">
      <c r="B43" s="60" t="s">
        <v>109</v>
      </c>
      <c r="C43" s="40">
        <v>4</v>
      </c>
      <c r="D43" s="55" t="s">
        <v>94</v>
      </c>
      <c r="E43" s="69">
        <v>11</v>
      </c>
      <c r="F43" s="70">
        <v>5</v>
      </c>
      <c r="G43" s="69">
        <v>11</v>
      </c>
      <c r="H43" s="70">
        <v>2</v>
      </c>
      <c r="I43" s="71">
        <v>11</v>
      </c>
      <c r="J43" s="70">
        <v>7</v>
      </c>
      <c r="K43" s="69"/>
      <c r="L43" s="70"/>
      <c r="M43" s="71"/>
      <c r="N43" s="70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.75" x14ac:dyDescent="0.3">
      <c r="B44" s="61" t="s">
        <v>78</v>
      </c>
      <c r="C44" s="41">
        <v>3</v>
      </c>
      <c r="D44" s="38" t="s">
        <v>96</v>
      </c>
      <c r="E44" s="72">
        <v>11</v>
      </c>
      <c r="F44" s="73">
        <v>5</v>
      </c>
      <c r="G44" s="72">
        <v>11</v>
      </c>
      <c r="H44" s="73">
        <v>6</v>
      </c>
      <c r="I44" s="74">
        <v>11</v>
      </c>
      <c r="J44" s="73">
        <v>4</v>
      </c>
      <c r="K44" s="72"/>
      <c r="L44" s="73"/>
      <c r="M44" s="74"/>
      <c r="N44" s="73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84</v>
      </c>
      <c r="C45" s="41">
        <v>1</v>
      </c>
      <c r="D45" s="38" t="s">
        <v>110</v>
      </c>
      <c r="E45" s="72">
        <v>11</v>
      </c>
      <c r="F45" s="73">
        <v>3</v>
      </c>
      <c r="G45" s="72">
        <v>11</v>
      </c>
      <c r="H45" s="73">
        <v>4</v>
      </c>
      <c r="I45" s="74">
        <v>11</v>
      </c>
      <c r="J45" s="73">
        <v>4</v>
      </c>
      <c r="K45" s="72"/>
      <c r="L45" s="73"/>
      <c r="M45" s="74"/>
      <c r="N45" s="73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80</v>
      </c>
      <c r="C46" s="42">
        <v>2</v>
      </c>
      <c r="D46" s="39" t="s">
        <v>99</v>
      </c>
      <c r="E46" s="75">
        <v>11</v>
      </c>
      <c r="F46" s="76">
        <v>8</v>
      </c>
      <c r="G46" s="75">
        <v>11</v>
      </c>
      <c r="H46" s="76">
        <v>4</v>
      </c>
      <c r="I46" s="77">
        <v>11</v>
      </c>
      <c r="J46" s="76">
        <v>5</v>
      </c>
      <c r="K46" s="75"/>
      <c r="L46" s="76"/>
      <c r="M46" s="77"/>
      <c r="N46" s="76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PÉCSI FALLABDA SE II.|MEAFC-ANICO KÉSZHÁZAK</v>
      </c>
      <c r="B50" s="52" t="s">
        <v>30</v>
      </c>
      <c r="C50" s="53" t="s">
        <v>22</v>
      </c>
      <c r="D50" s="54" t="s">
        <v>31</v>
      </c>
      <c r="E50" s="105" t="s">
        <v>17</v>
      </c>
      <c r="F50" s="106"/>
      <c r="G50" s="105" t="s">
        <v>18</v>
      </c>
      <c r="H50" s="106"/>
      <c r="I50" s="105" t="s">
        <v>19</v>
      </c>
      <c r="J50" s="106"/>
      <c r="K50" s="105" t="s">
        <v>20</v>
      </c>
      <c r="L50" s="106"/>
      <c r="M50" s="105" t="s">
        <v>21</v>
      </c>
      <c r="N50" s="106"/>
      <c r="O50" s="107" t="s">
        <v>23</v>
      </c>
      <c r="P50" s="107"/>
      <c r="Q50" s="56">
        <f>IF(O51&gt;P51,1,0)+IF(O52&gt;P52,1,0)+IF(O53&gt;P53,1,0)+IF(O54&gt;P54,1,0)</f>
        <v>0</v>
      </c>
      <c r="R50" s="57">
        <f>IF(O51&lt;P51,1,0)+IF(O52&lt;P52,1,0)+IF(O53&lt;P53,1,0)+IF(O54&lt;P54,1,0)</f>
        <v>4</v>
      </c>
      <c r="S50" s="57">
        <f>SUM(O51:O54)</f>
        <v>2</v>
      </c>
      <c r="T50" s="57">
        <f>SUM(P51:P54)</f>
        <v>12</v>
      </c>
      <c r="U50" s="57">
        <f>SUM(E51:E54,G51:G54,I51:I54,K51:K54,M51:M54)</f>
        <v>88</v>
      </c>
      <c r="V50" s="58">
        <f>SUM(F51:F54,H51:H54,J51:J54,L51:L54,N51:N54)</f>
        <v>142</v>
      </c>
    </row>
    <row r="51" spans="1:22" ht="18.75" x14ac:dyDescent="0.3">
      <c r="B51" s="60" t="s">
        <v>95</v>
      </c>
      <c r="C51" s="40">
        <v>4</v>
      </c>
      <c r="D51" s="55" t="s">
        <v>79</v>
      </c>
      <c r="E51" s="69">
        <v>1</v>
      </c>
      <c r="F51" s="70">
        <v>11</v>
      </c>
      <c r="G51" s="69">
        <v>5</v>
      </c>
      <c r="H51" s="70">
        <v>11</v>
      </c>
      <c r="I51" s="71">
        <v>8</v>
      </c>
      <c r="J51" s="70">
        <v>11</v>
      </c>
      <c r="K51" s="69"/>
      <c r="L51" s="70"/>
      <c r="M51" s="71"/>
      <c r="N51" s="70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3</v>
      </c>
    </row>
    <row r="52" spans="1:22" ht="18.75" x14ac:dyDescent="0.3">
      <c r="B52" s="61" t="s">
        <v>97</v>
      </c>
      <c r="C52" s="41">
        <v>3</v>
      </c>
      <c r="D52" s="38" t="s">
        <v>81</v>
      </c>
      <c r="E52" s="72">
        <v>7</v>
      </c>
      <c r="F52" s="73">
        <v>11</v>
      </c>
      <c r="G52" s="72">
        <v>6</v>
      </c>
      <c r="H52" s="73">
        <v>11</v>
      </c>
      <c r="I52" s="74">
        <v>10</v>
      </c>
      <c r="J52" s="73">
        <v>12</v>
      </c>
      <c r="K52" s="72"/>
      <c r="L52" s="73"/>
      <c r="M52" s="74"/>
      <c r="N52" s="73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98</v>
      </c>
      <c r="C53" s="41">
        <v>1</v>
      </c>
      <c r="D53" s="38" t="s">
        <v>111</v>
      </c>
      <c r="E53" s="72">
        <v>2</v>
      </c>
      <c r="F53" s="73">
        <v>11</v>
      </c>
      <c r="G53" s="72">
        <v>3</v>
      </c>
      <c r="H53" s="73">
        <v>11</v>
      </c>
      <c r="I53" s="74">
        <v>11</v>
      </c>
      <c r="J53" s="73">
        <v>5</v>
      </c>
      <c r="K53" s="72">
        <v>11</v>
      </c>
      <c r="L53" s="73">
        <v>4</v>
      </c>
      <c r="M53" s="74">
        <v>9</v>
      </c>
      <c r="N53" s="73">
        <v>11</v>
      </c>
      <c r="O53" s="45">
        <f t="shared" si="12"/>
        <v>2</v>
      </c>
      <c r="P53" s="46">
        <f t="shared" si="13"/>
        <v>3</v>
      </c>
    </row>
    <row r="54" spans="1:22" ht="19.5" thickBot="1" x14ac:dyDescent="0.35">
      <c r="B54" s="62" t="s">
        <v>100</v>
      </c>
      <c r="C54" s="42">
        <v>2</v>
      </c>
      <c r="D54" s="39" t="s">
        <v>85</v>
      </c>
      <c r="E54" s="75">
        <v>7</v>
      </c>
      <c r="F54" s="76">
        <v>11</v>
      </c>
      <c r="G54" s="75">
        <v>3</v>
      </c>
      <c r="H54" s="76">
        <v>11</v>
      </c>
      <c r="I54" s="77">
        <v>5</v>
      </c>
      <c r="J54" s="76">
        <v>11</v>
      </c>
      <c r="K54" s="75"/>
      <c r="L54" s="76"/>
      <c r="M54" s="77"/>
      <c r="N54" s="76"/>
      <c r="O54" s="47">
        <f t="shared" si="12"/>
        <v>0</v>
      </c>
      <c r="P54" s="48">
        <f t="shared" si="13"/>
        <v>3</v>
      </c>
    </row>
  </sheetData>
  <mergeCells count="63"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9" zoomScale="75" zoomScaleNormal="75" workbookViewId="0">
      <selection activeCell="D23" sqref="D23"/>
    </sheetView>
  </sheetViews>
  <sheetFormatPr defaultRowHeight="15" x14ac:dyDescent="0.25"/>
  <cols>
    <col min="1" max="1" width="16.85546875" hidden="1" customWidth="1"/>
    <col min="2" max="2" width="34.140625" style="59" customWidth="1"/>
    <col min="3" max="3" width="9.140625" customWidth="1"/>
    <col min="4" max="4" width="23.7109375" style="63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FIREBALLS-OMEGA I.|BSA</v>
      </c>
      <c r="B2" s="52" t="s">
        <v>29</v>
      </c>
      <c r="C2" s="53" t="s">
        <v>22</v>
      </c>
      <c r="D2" s="54" t="s">
        <v>34</v>
      </c>
      <c r="E2" s="105" t="s">
        <v>17</v>
      </c>
      <c r="F2" s="106"/>
      <c r="G2" s="105" t="s">
        <v>18</v>
      </c>
      <c r="H2" s="106"/>
      <c r="I2" s="107" t="s">
        <v>19</v>
      </c>
      <c r="J2" s="107"/>
      <c r="K2" s="105" t="s">
        <v>20</v>
      </c>
      <c r="L2" s="106"/>
      <c r="M2" s="107" t="s">
        <v>21</v>
      </c>
      <c r="N2" s="106"/>
      <c r="O2" s="107" t="s">
        <v>23</v>
      </c>
      <c r="P2" s="107"/>
      <c r="Q2" s="56">
        <f>IF(O3&gt;P3,1,0)+IF(O4&gt;P4,1,0)+IF(O5&gt;P5,1,0)+IF(O6&gt;P6,1,0)</f>
        <v>0</v>
      </c>
      <c r="R2" s="57">
        <f>IF(O3&lt;P3,1,0)+IF(O4&lt;P4,1,0)+IF(O5&lt;P5,1,0)+IF(O6&lt;P6,1,0)</f>
        <v>4</v>
      </c>
      <c r="S2" s="57">
        <f>SUM(O3:O6)</f>
        <v>0</v>
      </c>
      <c r="T2" s="57">
        <f>SUM(P3:P6)</f>
        <v>12</v>
      </c>
      <c r="U2" s="57">
        <f>SUM(E3:E6,G3:G6,I3:I6,K3:K6,M3:M6)</f>
        <v>41</v>
      </c>
      <c r="V2" s="58">
        <f>SUM(F3:F6,H3:H6,J3:J6,L3:L6,N3:N6)</f>
        <v>132</v>
      </c>
    </row>
    <row r="3" spans="1:22" ht="18.75" x14ac:dyDescent="0.3">
      <c r="B3" s="60" t="s">
        <v>109</v>
      </c>
      <c r="C3" s="40">
        <v>4</v>
      </c>
      <c r="D3" s="64" t="s">
        <v>113</v>
      </c>
      <c r="E3" s="49">
        <v>0</v>
      </c>
      <c r="F3" s="44">
        <v>11</v>
      </c>
      <c r="G3" s="49">
        <v>0</v>
      </c>
      <c r="H3" s="44">
        <v>11</v>
      </c>
      <c r="I3" s="43">
        <v>0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78</v>
      </c>
      <c r="C4" s="41">
        <v>3</v>
      </c>
      <c r="D4" s="65" t="s">
        <v>101</v>
      </c>
      <c r="E4" s="50">
        <v>3</v>
      </c>
      <c r="F4" s="46">
        <v>11</v>
      </c>
      <c r="G4" s="50">
        <v>6</v>
      </c>
      <c r="H4" s="46">
        <v>11</v>
      </c>
      <c r="I4" s="45">
        <v>3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112</v>
      </c>
      <c r="C5" s="41">
        <v>1</v>
      </c>
      <c r="D5" s="65" t="s">
        <v>104</v>
      </c>
      <c r="E5" s="50">
        <v>6</v>
      </c>
      <c r="F5" s="46">
        <v>11</v>
      </c>
      <c r="G5" s="50">
        <v>8</v>
      </c>
      <c r="H5" s="46">
        <v>11</v>
      </c>
      <c r="I5" s="45">
        <v>3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9.5" thickBot="1" x14ac:dyDescent="0.35">
      <c r="B6" s="62" t="s">
        <v>84</v>
      </c>
      <c r="C6" s="42">
        <v>2</v>
      </c>
      <c r="D6" s="66" t="s">
        <v>102</v>
      </c>
      <c r="E6" s="51">
        <v>4</v>
      </c>
      <c r="F6" s="48">
        <v>11</v>
      </c>
      <c r="G6" s="51">
        <v>5</v>
      </c>
      <c r="H6" s="48">
        <v>11</v>
      </c>
      <c r="I6" s="47">
        <v>3</v>
      </c>
      <c r="J6" s="48">
        <v>11</v>
      </c>
      <c r="K6" s="51"/>
      <c r="L6" s="48"/>
      <c r="M6" s="47"/>
      <c r="N6" s="48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TÖRÖK SQUASH AKADÉMIA|FIREBALLS-OMEGA I.</v>
      </c>
      <c r="B10" s="52" t="s">
        <v>33</v>
      </c>
      <c r="C10" s="53" t="s">
        <v>22</v>
      </c>
      <c r="D10" s="54" t="s">
        <v>29</v>
      </c>
      <c r="E10" s="105" t="s">
        <v>17</v>
      </c>
      <c r="F10" s="106"/>
      <c r="G10" s="105" t="s">
        <v>18</v>
      </c>
      <c r="H10" s="106"/>
      <c r="I10" s="107" t="s">
        <v>19</v>
      </c>
      <c r="J10" s="107"/>
      <c r="K10" s="105" t="s">
        <v>20</v>
      </c>
      <c r="L10" s="106"/>
      <c r="M10" s="107" t="s">
        <v>21</v>
      </c>
      <c r="N10" s="106"/>
      <c r="O10" s="107" t="s">
        <v>23</v>
      </c>
      <c r="P10" s="107"/>
      <c r="Q10" s="56">
        <f>IF(O11&gt;P11,1,0)+IF(O12&gt;P12,1,0)+IF(O13&gt;P13,1,0)+IF(O14&gt;P14,1,0)</f>
        <v>4</v>
      </c>
      <c r="R10" s="57">
        <f>IF(O11&lt;P11,1,0)+IF(O12&lt;P12,1,0)+IF(O13&lt;P13,1,0)+IF(O14&lt;P14,1,0)</f>
        <v>0</v>
      </c>
      <c r="S10" s="57">
        <f>SUM(O11:O14)</f>
        <v>12</v>
      </c>
      <c r="T10" s="57">
        <f>SUM(P11:P14)</f>
        <v>1</v>
      </c>
      <c r="U10" s="57">
        <f>SUM(E11:E14,G11:G14,I11:I14,K11:K14,M11:M14)</f>
        <v>142</v>
      </c>
      <c r="V10" s="58">
        <f>SUM(F11:F14,H11:H14,J11:J14,L11:L14,N11:N14)</f>
        <v>48</v>
      </c>
    </row>
    <row r="11" spans="1:22" ht="18.75" x14ac:dyDescent="0.3">
      <c r="B11" s="60" t="s">
        <v>87</v>
      </c>
      <c r="C11" s="40">
        <v>4</v>
      </c>
      <c r="D11" s="64" t="s">
        <v>109</v>
      </c>
      <c r="E11" s="49">
        <v>11</v>
      </c>
      <c r="F11" s="44">
        <v>0</v>
      </c>
      <c r="G11" s="49">
        <v>11</v>
      </c>
      <c r="H11" s="44">
        <v>0</v>
      </c>
      <c r="I11" s="43">
        <v>11</v>
      </c>
      <c r="J11" s="44">
        <v>0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.75" x14ac:dyDescent="0.3">
      <c r="B12" s="61" t="s">
        <v>89</v>
      </c>
      <c r="C12" s="41">
        <v>3</v>
      </c>
      <c r="D12" s="65" t="s">
        <v>78</v>
      </c>
      <c r="E12" s="50">
        <v>11</v>
      </c>
      <c r="F12" s="46">
        <v>4</v>
      </c>
      <c r="G12" s="50">
        <v>11</v>
      </c>
      <c r="H12" s="46">
        <v>1</v>
      </c>
      <c r="I12" s="45">
        <v>11</v>
      </c>
      <c r="J12" s="46">
        <v>2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.75" x14ac:dyDescent="0.3">
      <c r="B13" s="61" t="s">
        <v>91</v>
      </c>
      <c r="C13" s="41">
        <v>1</v>
      </c>
      <c r="D13" s="65" t="s">
        <v>112</v>
      </c>
      <c r="E13" s="50">
        <v>11</v>
      </c>
      <c r="F13" s="46">
        <v>7</v>
      </c>
      <c r="G13" s="50">
        <v>11</v>
      </c>
      <c r="H13" s="46">
        <v>8</v>
      </c>
      <c r="I13" s="45">
        <v>9</v>
      </c>
      <c r="J13" s="46">
        <v>11</v>
      </c>
      <c r="K13" s="50">
        <v>12</v>
      </c>
      <c r="L13" s="46">
        <v>10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9.5" thickBot="1" x14ac:dyDescent="0.35">
      <c r="B14" s="62" t="s">
        <v>93</v>
      </c>
      <c r="C14" s="42">
        <v>2</v>
      </c>
      <c r="D14" s="66" t="s">
        <v>84</v>
      </c>
      <c r="E14" s="51">
        <v>11</v>
      </c>
      <c r="F14" s="48">
        <v>1</v>
      </c>
      <c r="G14" s="51">
        <v>11</v>
      </c>
      <c r="H14" s="48">
        <v>1</v>
      </c>
      <c r="I14" s="47">
        <v>11</v>
      </c>
      <c r="J14" s="48">
        <v>3</v>
      </c>
      <c r="K14" s="51"/>
      <c r="L14" s="48"/>
      <c r="M14" s="47"/>
      <c r="N14" s="48"/>
      <c r="O14" s="47">
        <f t="shared" si="2"/>
        <v>3</v>
      </c>
      <c r="P14" s="48">
        <f t="shared" si="3"/>
        <v>0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MEAFC-ANICO KÉSZHÁZAK|VÁCI FSE</v>
      </c>
      <c r="B18" s="52" t="s">
        <v>31</v>
      </c>
      <c r="C18" s="53" t="s">
        <v>22</v>
      </c>
      <c r="D18" s="54" t="s">
        <v>35</v>
      </c>
      <c r="E18" s="105" t="s">
        <v>17</v>
      </c>
      <c r="F18" s="106"/>
      <c r="G18" s="105" t="s">
        <v>18</v>
      </c>
      <c r="H18" s="106"/>
      <c r="I18" s="107" t="s">
        <v>19</v>
      </c>
      <c r="J18" s="107"/>
      <c r="K18" s="105" t="s">
        <v>20</v>
      </c>
      <c r="L18" s="106"/>
      <c r="M18" s="107" t="s">
        <v>21</v>
      </c>
      <c r="N18" s="106"/>
      <c r="O18" s="107" t="s">
        <v>23</v>
      </c>
      <c r="P18" s="107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6</v>
      </c>
      <c r="T18" s="57">
        <f>SUM(P19:P22)</f>
        <v>6</v>
      </c>
      <c r="U18" s="57">
        <f>SUM(E19:E22,G19:G22,I19:I22,K19:K22,M19:M22)</f>
        <v>99</v>
      </c>
      <c r="V18" s="58">
        <f>SUM(F19:F22,H19:H22,J19:J22,L19:L22,N19:N22)</f>
        <v>93</v>
      </c>
    </row>
    <row r="19" spans="1:22" ht="18.75" x14ac:dyDescent="0.3">
      <c r="B19" s="60" t="s">
        <v>114</v>
      </c>
      <c r="C19" s="40">
        <v>4</v>
      </c>
      <c r="D19" s="64" t="s">
        <v>86</v>
      </c>
      <c r="E19" s="49">
        <v>11</v>
      </c>
      <c r="F19" s="44">
        <v>2</v>
      </c>
      <c r="G19" s="49">
        <v>11</v>
      </c>
      <c r="H19" s="44">
        <v>6</v>
      </c>
      <c r="I19" s="43">
        <v>11</v>
      </c>
      <c r="J19" s="44">
        <v>5</v>
      </c>
      <c r="K19" s="49"/>
      <c r="L19" s="44"/>
      <c r="M19" s="43"/>
      <c r="N19" s="44"/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0</v>
      </c>
    </row>
    <row r="20" spans="1:22" ht="18.75" x14ac:dyDescent="0.3">
      <c r="B20" s="61" t="s">
        <v>81</v>
      </c>
      <c r="C20" s="41">
        <v>3</v>
      </c>
      <c r="D20" s="65" t="s">
        <v>88</v>
      </c>
      <c r="E20" s="50">
        <v>5</v>
      </c>
      <c r="F20" s="46">
        <v>11</v>
      </c>
      <c r="G20" s="50">
        <v>7</v>
      </c>
      <c r="H20" s="46">
        <v>11</v>
      </c>
      <c r="I20" s="45">
        <v>8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.75" x14ac:dyDescent="0.3">
      <c r="B21" s="61" t="s">
        <v>111</v>
      </c>
      <c r="C21" s="41">
        <v>1</v>
      </c>
      <c r="D21" s="65" t="s">
        <v>103</v>
      </c>
      <c r="E21" s="50">
        <v>6</v>
      </c>
      <c r="F21" s="46">
        <v>11</v>
      </c>
      <c r="G21" s="50">
        <v>3</v>
      </c>
      <c r="H21" s="46">
        <v>11</v>
      </c>
      <c r="I21" s="45">
        <v>4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85</v>
      </c>
      <c r="C22" s="42">
        <v>2</v>
      </c>
      <c r="D22" s="66" t="s">
        <v>92</v>
      </c>
      <c r="E22" s="51">
        <v>11</v>
      </c>
      <c r="F22" s="48">
        <v>7</v>
      </c>
      <c r="G22" s="51">
        <v>11</v>
      </c>
      <c r="H22" s="48">
        <v>4</v>
      </c>
      <c r="I22" s="47">
        <v>11</v>
      </c>
      <c r="J22" s="48">
        <v>3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FIREBALLS-OMEGA III.|TÖRÖK SQUASH AKADÉMIA</v>
      </c>
      <c r="B26" s="52" t="s">
        <v>32</v>
      </c>
      <c r="C26" s="53" t="s">
        <v>22</v>
      </c>
      <c r="D26" s="54" t="s">
        <v>33</v>
      </c>
      <c r="E26" s="105" t="s">
        <v>17</v>
      </c>
      <c r="F26" s="106"/>
      <c r="G26" s="105" t="s">
        <v>18</v>
      </c>
      <c r="H26" s="106"/>
      <c r="I26" s="107" t="s">
        <v>19</v>
      </c>
      <c r="J26" s="107"/>
      <c r="K26" s="105" t="s">
        <v>20</v>
      </c>
      <c r="L26" s="106"/>
      <c r="M26" s="107" t="s">
        <v>21</v>
      </c>
      <c r="N26" s="106"/>
      <c r="O26" s="107" t="s">
        <v>23</v>
      </c>
      <c r="P26" s="107"/>
      <c r="Q26" s="56">
        <f>IF(O27&gt;P27,1,0)+IF(O28&gt;P28,1,0)+IF(O29&gt;P29,1,0)+IF(O30&gt;P30,1,0)</f>
        <v>0</v>
      </c>
      <c r="R26" s="57">
        <f>IF(O27&lt;P27,1,0)+IF(O28&lt;P28,1,0)+IF(O29&lt;P29,1,0)+IF(O30&lt;P30,1,0)</f>
        <v>4</v>
      </c>
      <c r="S26" s="57">
        <f>SUM(O27:O30)</f>
        <v>0</v>
      </c>
      <c r="T26" s="57">
        <f>SUM(P27:P30)</f>
        <v>12</v>
      </c>
      <c r="U26" s="57">
        <f>SUM(E27:E30,G27:G30,I27:I30,K27:K30,M27:M30)</f>
        <v>28</v>
      </c>
      <c r="V26" s="58">
        <f>SUM(F27:F30,H27:H30,J27:J30,L27:L30,N27:N30)</f>
        <v>132</v>
      </c>
    </row>
    <row r="27" spans="1:22" ht="18.75" x14ac:dyDescent="0.3">
      <c r="B27" s="60" t="s">
        <v>96</v>
      </c>
      <c r="C27" s="40">
        <v>4</v>
      </c>
      <c r="D27" s="64" t="s">
        <v>87</v>
      </c>
      <c r="E27" s="49">
        <v>2</v>
      </c>
      <c r="F27" s="44">
        <v>11</v>
      </c>
      <c r="G27" s="49">
        <v>1</v>
      </c>
      <c r="H27" s="44">
        <v>11</v>
      </c>
      <c r="I27" s="43">
        <v>1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99</v>
      </c>
      <c r="C28" s="41">
        <v>3</v>
      </c>
      <c r="D28" s="65" t="s">
        <v>106</v>
      </c>
      <c r="E28" s="50">
        <v>5</v>
      </c>
      <c r="F28" s="46">
        <v>11</v>
      </c>
      <c r="G28" s="50">
        <v>1</v>
      </c>
      <c r="H28" s="46">
        <v>11</v>
      </c>
      <c r="I28" s="45">
        <v>2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115</v>
      </c>
      <c r="C29" s="41">
        <v>1</v>
      </c>
      <c r="D29" s="65" t="s">
        <v>108</v>
      </c>
      <c r="E29" s="50">
        <v>2</v>
      </c>
      <c r="F29" s="46">
        <v>11</v>
      </c>
      <c r="G29" s="50">
        <v>3</v>
      </c>
      <c r="H29" s="46">
        <v>11</v>
      </c>
      <c r="I29" s="45">
        <v>0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116</v>
      </c>
      <c r="C30" s="42">
        <v>2</v>
      </c>
      <c r="D30" s="66" t="s">
        <v>91</v>
      </c>
      <c r="E30" s="51">
        <v>5</v>
      </c>
      <c r="F30" s="48">
        <v>11</v>
      </c>
      <c r="G30" s="51">
        <v>3</v>
      </c>
      <c r="H30" s="48">
        <v>11</v>
      </c>
      <c r="I30" s="47">
        <v>3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FIREBALLS-OMEGA III.|MEAFC-ANICO KÉSZHÁZAK</v>
      </c>
      <c r="B34" s="52" t="s">
        <v>32</v>
      </c>
      <c r="C34" s="53" t="s">
        <v>22</v>
      </c>
      <c r="D34" s="54" t="s">
        <v>31</v>
      </c>
      <c r="E34" s="105" t="s">
        <v>17</v>
      </c>
      <c r="F34" s="106"/>
      <c r="G34" s="105" t="s">
        <v>18</v>
      </c>
      <c r="H34" s="106"/>
      <c r="I34" s="107" t="s">
        <v>19</v>
      </c>
      <c r="J34" s="107"/>
      <c r="K34" s="105" t="s">
        <v>20</v>
      </c>
      <c r="L34" s="106"/>
      <c r="M34" s="107" t="s">
        <v>21</v>
      </c>
      <c r="N34" s="106"/>
      <c r="O34" s="107" t="s">
        <v>23</v>
      </c>
      <c r="P34" s="107"/>
      <c r="Q34" s="56">
        <f>IF(O35&gt;P35,1,0)+IF(O36&gt;P36,1,0)+IF(O37&gt;P37,1,0)+IF(O38&gt;P38,1,0)</f>
        <v>0</v>
      </c>
      <c r="R34" s="57">
        <f>IF(O35&lt;P35,1,0)+IF(O36&lt;P36,1,0)+IF(O37&lt;P37,1,0)+IF(O38&lt;P38,1,0)</f>
        <v>4</v>
      </c>
      <c r="S34" s="57">
        <f>SUM(O35:O38)</f>
        <v>0</v>
      </c>
      <c r="T34" s="57">
        <f>SUM(P35:P38)</f>
        <v>12</v>
      </c>
      <c r="U34" s="57">
        <f>SUM(E35:E38,G35:G38,I35:I38,K35:K38,M35:M38)</f>
        <v>52</v>
      </c>
      <c r="V34" s="58">
        <f>SUM(F35:F38,H35:H38,J35:J38,L35:L38,N35:N38)</f>
        <v>132</v>
      </c>
    </row>
    <row r="35" spans="1:22" ht="18.75" x14ac:dyDescent="0.3">
      <c r="B35" s="60" t="s">
        <v>99</v>
      </c>
      <c r="C35" s="40">
        <v>4</v>
      </c>
      <c r="D35" s="64" t="s">
        <v>114</v>
      </c>
      <c r="E35" s="49">
        <v>4</v>
      </c>
      <c r="F35" s="44">
        <v>11</v>
      </c>
      <c r="G35" s="49">
        <v>5</v>
      </c>
      <c r="H35" s="44">
        <v>11</v>
      </c>
      <c r="I35" s="43">
        <v>6</v>
      </c>
      <c r="J35" s="44">
        <v>11</v>
      </c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3</v>
      </c>
    </row>
    <row r="36" spans="1:22" ht="18.75" x14ac:dyDescent="0.3">
      <c r="B36" s="61" t="s">
        <v>115</v>
      </c>
      <c r="C36" s="41">
        <v>3</v>
      </c>
      <c r="D36" s="65" t="s">
        <v>81</v>
      </c>
      <c r="E36" s="50">
        <v>4</v>
      </c>
      <c r="F36" s="46">
        <v>11</v>
      </c>
      <c r="G36" s="50">
        <v>4</v>
      </c>
      <c r="H36" s="46">
        <v>11</v>
      </c>
      <c r="I36" s="45">
        <v>3</v>
      </c>
      <c r="J36" s="46">
        <v>11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96</v>
      </c>
      <c r="C37" s="41">
        <v>1</v>
      </c>
      <c r="D37" s="65" t="s">
        <v>111</v>
      </c>
      <c r="E37" s="50">
        <v>5</v>
      </c>
      <c r="F37" s="46">
        <v>11</v>
      </c>
      <c r="G37" s="50">
        <v>1</v>
      </c>
      <c r="H37" s="46">
        <v>11</v>
      </c>
      <c r="I37" s="45">
        <v>5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116</v>
      </c>
      <c r="C38" s="42">
        <v>2</v>
      </c>
      <c r="D38" s="66" t="s">
        <v>85</v>
      </c>
      <c r="E38" s="51">
        <v>7</v>
      </c>
      <c r="F38" s="48">
        <v>11</v>
      </c>
      <c r="G38" s="51">
        <v>6</v>
      </c>
      <c r="H38" s="48">
        <v>11</v>
      </c>
      <c r="I38" s="47">
        <v>2</v>
      </c>
      <c r="J38" s="48">
        <v>11</v>
      </c>
      <c r="K38" s="51"/>
      <c r="L38" s="48"/>
      <c r="M38" s="47"/>
      <c r="N38" s="48"/>
      <c r="O38" s="47">
        <f t="shared" si="8"/>
        <v>0</v>
      </c>
      <c r="P38" s="48">
        <f t="shared" si="9"/>
        <v>3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VÁCI FSE|PÉCSI FALLABDA SE II.</v>
      </c>
      <c r="B42" s="52" t="s">
        <v>35</v>
      </c>
      <c r="C42" s="53" t="s">
        <v>22</v>
      </c>
      <c r="D42" s="54" t="s">
        <v>30</v>
      </c>
      <c r="E42" s="105" t="s">
        <v>17</v>
      </c>
      <c r="F42" s="106"/>
      <c r="G42" s="105" t="s">
        <v>18</v>
      </c>
      <c r="H42" s="106"/>
      <c r="I42" s="107" t="s">
        <v>19</v>
      </c>
      <c r="J42" s="107"/>
      <c r="K42" s="105" t="s">
        <v>20</v>
      </c>
      <c r="L42" s="106"/>
      <c r="M42" s="107" t="s">
        <v>21</v>
      </c>
      <c r="N42" s="106"/>
      <c r="O42" s="107" t="s">
        <v>23</v>
      </c>
      <c r="P42" s="107"/>
      <c r="Q42" s="56">
        <f>IF(O43&gt;P43,1,0)+IF(O44&gt;P44,1,0)+IF(O45&gt;P45,1,0)+IF(O46&gt;P46,1,0)</f>
        <v>4</v>
      </c>
      <c r="R42" s="57">
        <f>IF(O43&lt;P43,1,0)+IF(O44&lt;P44,1,0)+IF(O45&lt;P45,1,0)+IF(O46&lt;P46,1,0)</f>
        <v>0</v>
      </c>
      <c r="S42" s="57">
        <f>SUM(O43:O46)</f>
        <v>12</v>
      </c>
      <c r="T42" s="57">
        <f>SUM(P43:P46)</f>
        <v>1</v>
      </c>
      <c r="U42" s="57">
        <f>SUM(E43:E46,G43:G46,I43:I46,K43:K46,M43:M46)</f>
        <v>144</v>
      </c>
      <c r="V42" s="58">
        <f>SUM(F43:F46,H43:H46,J43:J46,L43:L46,N43:N46)</f>
        <v>86</v>
      </c>
    </row>
    <row r="43" spans="1:22" ht="18.75" x14ac:dyDescent="0.3">
      <c r="B43" s="60" t="s">
        <v>86</v>
      </c>
      <c r="C43" s="40">
        <v>4</v>
      </c>
      <c r="D43" s="64" t="s">
        <v>117</v>
      </c>
      <c r="E43" s="49">
        <v>9</v>
      </c>
      <c r="F43" s="44">
        <v>11</v>
      </c>
      <c r="G43" s="49">
        <v>13</v>
      </c>
      <c r="H43" s="44">
        <v>11</v>
      </c>
      <c r="I43" s="43">
        <v>12</v>
      </c>
      <c r="J43" s="44">
        <v>10</v>
      </c>
      <c r="K43" s="49">
        <v>11</v>
      </c>
      <c r="L43" s="44">
        <v>6</v>
      </c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1</v>
      </c>
    </row>
    <row r="44" spans="1:22" ht="18.75" x14ac:dyDescent="0.3">
      <c r="B44" s="61" t="s">
        <v>88</v>
      </c>
      <c r="C44" s="41">
        <v>3</v>
      </c>
      <c r="D44" s="65" t="s">
        <v>118</v>
      </c>
      <c r="E44" s="50">
        <v>11</v>
      </c>
      <c r="F44" s="46">
        <v>6</v>
      </c>
      <c r="G44" s="50">
        <v>11</v>
      </c>
      <c r="H44" s="46">
        <v>6</v>
      </c>
      <c r="I44" s="45">
        <v>11</v>
      </c>
      <c r="J44" s="46">
        <v>5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103</v>
      </c>
      <c r="C45" s="41">
        <v>1</v>
      </c>
      <c r="D45" s="65" t="s">
        <v>119</v>
      </c>
      <c r="E45" s="50">
        <v>11</v>
      </c>
      <c r="F45" s="46">
        <v>3</v>
      </c>
      <c r="G45" s="50">
        <v>11</v>
      </c>
      <c r="H45" s="46">
        <v>9</v>
      </c>
      <c r="I45" s="45">
        <v>11</v>
      </c>
      <c r="J45" s="46">
        <v>1</v>
      </c>
      <c r="K45" s="50"/>
      <c r="L45" s="46"/>
      <c r="M45" s="45"/>
      <c r="N45" s="46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92</v>
      </c>
      <c r="C46" s="42">
        <v>2</v>
      </c>
      <c r="D46" s="66" t="s">
        <v>98</v>
      </c>
      <c r="E46" s="51">
        <v>11</v>
      </c>
      <c r="F46" s="48">
        <v>6</v>
      </c>
      <c r="G46" s="51">
        <v>11</v>
      </c>
      <c r="H46" s="48">
        <v>7</v>
      </c>
      <c r="I46" s="47">
        <v>11</v>
      </c>
      <c r="J46" s="48">
        <v>5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BSA|PÉCSI FALLABDA SE II.</v>
      </c>
      <c r="B50" s="52" t="s">
        <v>34</v>
      </c>
      <c r="C50" s="53" t="s">
        <v>22</v>
      </c>
      <c r="D50" s="54" t="s">
        <v>30</v>
      </c>
      <c r="E50" s="105" t="s">
        <v>17</v>
      </c>
      <c r="F50" s="106"/>
      <c r="G50" s="105" t="s">
        <v>18</v>
      </c>
      <c r="H50" s="106"/>
      <c r="I50" s="107" t="s">
        <v>19</v>
      </c>
      <c r="J50" s="107"/>
      <c r="K50" s="105" t="s">
        <v>20</v>
      </c>
      <c r="L50" s="106"/>
      <c r="M50" s="107" t="s">
        <v>21</v>
      </c>
      <c r="N50" s="106"/>
      <c r="O50" s="107" t="s">
        <v>23</v>
      </c>
      <c r="P50" s="107"/>
      <c r="Q50" s="56">
        <f>IF(O51&gt;P51,1,0)+IF(O52&gt;P52,1,0)+IF(O53&gt;P53,1,0)+IF(O54&gt;P54,1,0)</f>
        <v>4</v>
      </c>
      <c r="R50" s="57">
        <f>IF(O51&lt;P51,1,0)+IF(O52&lt;P52,1,0)+IF(O53&lt;P53,1,0)+IF(O54&lt;P54,1,0)</f>
        <v>0</v>
      </c>
      <c r="S50" s="57">
        <f>SUM(O51:O54)</f>
        <v>12</v>
      </c>
      <c r="T50" s="57">
        <f>SUM(P51:P54)</f>
        <v>1</v>
      </c>
      <c r="U50" s="57">
        <f>SUM(E51:E54,G51:G54,I51:I54,K51:K54,M51:M54)</f>
        <v>138</v>
      </c>
      <c r="V50" s="58">
        <f>SUM(F51:F54,H51:H54,J51:J54,L51:L54,N51:N54)</f>
        <v>79</v>
      </c>
    </row>
    <row r="51" spans="1:22" ht="18.75" x14ac:dyDescent="0.3">
      <c r="B51" s="60" t="s">
        <v>113</v>
      </c>
      <c r="C51" s="40">
        <v>4</v>
      </c>
      <c r="D51" s="64" t="s">
        <v>117</v>
      </c>
      <c r="E51" s="49">
        <v>11</v>
      </c>
      <c r="F51" s="44">
        <v>4</v>
      </c>
      <c r="G51" s="49">
        <v>11</v>
      </c>
      <c r="H51" s="44">
        <v>8</v>
      </c>
      <c r="I51" s="43">
        <v>11</v>
      </c>
      <c r="J51" s="44">
        <v>8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120</v>
      </c>
      <c r="C52" s="41">
        <v>3</v>
      </c>
      <c r="D52" s="65" t="s">
        <v>118</v>
      </c>
      <c r="E52" s="50">
        <v>11</v>
      </c>
      <c r="F52" s="46">
        <v>9</v>
      </c>
      <c r="G52" s="50">
        <v>11</v>
      </c>
      <c r="H52" s="46">
        <v>9</v>
      </c>
      <c r="I52" s="45">
        <v>6</v>
      </c>
      <c r="J52" s="46">
        <v>11</v>
      </c>
      <c r="K52" s="50">
        <v>11</v>
      </c>
      <c r="L52" s="46">
        <v>9</v>
      </c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1</v>
      </c>
    </row>
    <row r="53" spans="1:22" ht="18.75" x14ac:dyDescent="0.3">
      <c r="B53" s="61" t="s">
        <v>104</v>
      </c>
      <c r="C53" s="41">
        <v>1</v>
      </c>
      <c r="D53" s="65" t="s">
        <v>119</v>
      </c>
      <c r="E53" s="50">
        <v>11</v>
      </c>
      <c r="F53" s="46">
        <v>1</v>
      </c>
      <c r="G53" s="50">
        <v>11</v>
      </c>
      <c r="H53" s="46">
        <v>1</v>
      </c>
      <c r="I53" s="45">
        <v>11</v>
      </c>
      <c r="J53" s="46">
        <v>1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9.5" thickBot="1" x14ac:dyDescent="0.35">
      <c r="B54" s="62" t="s">
        <v>101</v>
      </c>
      <c r="C54" s="42">
        <v>2</v>
      </c>
      <c r="D54" s="66" t="s">
        <v>98</v>
      </c>
      <c r="E54" s="51">
        <v>11</v>
      </c>
      <c r="F54" s="48">
        <v>9</v>
      </c>
      <c r="G54" s="51">
        <v>11</v>
      </c>
      <c r="H54" s="48">
        <v>8</v>
      </c>
      <c r="I54" s="47">
        <v>11</v>
      </c>
      <c r="J54" s="48">
        <v>1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.75" thickBot="1" x14ac:dyDescent="0.3"/>
    <row r="57" spans="1:22" ht="15.75" thickBot="1" x14ac:dyDescent="0.3">
      <c r="Q57" s="108" t="s">
        <v>24</v>
      </c>
      <c r="R57" s="109"/>
      <c r="S57" s="109" t="s">
        <v>25</v>
      </c>
      <c r="T57" s="109"/>
      <c r="U57" s="109" t="s">
        <v>26</v>
      </c>
      <c r="V57" s="110"/>
    </row>
    <row r="58" spans="1:22" ht="19.5" thickBot="1" x14ac:dyDescent="0.3">
      <c r="A58" t="str">
        <f>IF(B58="","",B58&amp;"|"&amp;D58)</f>
        <v/>
      </c>
      <c r="B58" s="52"/>
      <c r="C58" s="53" t="s">
        <v>22</v>
      </c>
      <c r="D58" s="54"/>
      <c r="E58" s="105" t="s">
        <v>17</v>
      </c>
      <c r="F58" s="106"/>
      <c r="G58" s="105" t="s">
        <v>18</v>
      </c>
      <c r="H58" s="106"/>
      <c r="I58" s="107" t="s">
        <v>19</v>
      </c>
      <c r="J58" s="107"/>
      <c r="K58" s="105" t="s">
        <v>20</v>
      </c>
      <c r="L58" s="106"/>
      <c r="M58" s="107" t="s">
        <v>21</v>
      </c>
      <c r="N58" s="106"/>
      <c r="O58" s="107" t="s">
        <v>23</v>
      </c>
      <c r="P58" s="107"/>
      <c r="Q58" s="56">
        <f>IF(O59&gt;P59,1,0)+IF(O60&gt;P60,1,0)+IF(O61&gt;P61,1,0)+IF(O62&gt;P62,1,0)</f>
        <v>0</v>
      </c>
      <c r="R58" s="57">
        <f>IF(O59&lt;P59,1,0)+IF(O60&lt;P60,1,0)+IF(O61&lt;P61,1,0)+IF(O62&lt;P62,1,0)</f>
        <v>0</v>
      </c>
      <c r="S58" s="57">
        <f>SUM(O59:O62)</f>
        <v>0</v>
      </c>
      <c r="T58" s="57">
        <f>SUM(P59:P62)</f>
        <v>0</v>
      </c>
      <c r="U58" s="57">
        <f>SUM(E59:E62,G59:G62,I59:I62,K59:K62,M59:M62)</f>
        <v>0</v>
      </c>
      <c r="V58" s="58">
        <f>SUM(F59:F62,H59:H62,J59:J62,L59:L62,N59:N62)</f>
        <v>0</v>
      </c>
    </row>
    <row r="59" spans="1:22" ht="18.75" x14ac:dyDescent="0.3">
      <c r="B59" s="60"/>
      <c r="C59" s="40">
        <v>4</v>
      </c>
      <c r="D59" s="64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.75" x14ac:dyDescent="0.3">
      <c r="B60" s="61"/>
      <c r="C60" s="41">
        <v>3</v>
      </c>
      <c r="D60" s="65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/>
      <c r="C61" s="41">
        <v>1</v>
      </c>
      <c r="D61" s="65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9.5" thickBot="1" x14ac:dyDescent="0.35">
      <c r="B62" s="62"/>
      <c r="C62" s="42">
        <v>2</v>
      </c>
      <c r="D62" s="66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108" t="s">
        <v>24</v>
      </c>
      <c r="R65" s="109"/>
      <c r="S65" s="109" t="s">
        <v>25</v>
      </c>
      <c r="T65" s="109"/>
      <c r="U65" s="109" t="s">
        <v>26</v>
      </c>
      <c r="V65" s="110"/>
    </row>
    <row r="66" spans="1:22" ht="19.5" thickBot="1" x14ac:dyDescent="0.3">
      <c r="A66" t="str">
        <f>IF(B66="","",B66&amp;"|"&amp;D66)</f>
        <v/>
      </c>
      <c r="B66" s="52"/>
      <c r="C66" s="53" t="s">
        <v>22</v>
      </c>
      <c r="D66" s="54"/>
      <c r="E66" s="105" t="s">
        <v>17</v>
      </c>
      <c r="F66" s="106"/>
      <c r="G66" s="105" t="s">
        <v>18</v>
      </c>
      <c r="H66" s="106"/>
      <c r="I66" s="107" t="s">
        <v>19</v>
      </c>
      <c r="J66" s="107"/>
      <c r="K66" s="105" t="s">
        <v>20</v>
      </c>
      <c r="L66" s="106"/>
      <c r="M66" s="107" t="s">
        <v>21</v>
      </c>
      <c r="N66" s="106"/>
      <c r="O66" s="107" t="s">
        <v>23</v>
      </c>
      <c r="P66" s="107"/>
      <c r="Q66" s="56">
        <f>IF(O67&gt;P67,1,0)+IF(O68&gt;P68,1,0)+IF(O69&gt;P69,1,0)+IF(O70&gt;P70,1,0)</f>
        <v>0</v>
      </c>
      <c r="R66" s="57">
        <f>IF(O67&lt;P67,1,0)+IF(O68&lt;P68,1,0)+IF(O69&lt;P69,1,0)+IF(O70&lt;P70,1,0)</f>
        <v>0</v>
      </c>
      <c r="S66" s="57">
        <f>SUM(O67:O70)</f>
        <v>0</v>
      </c>
      <c r="T66" s="57">
        <f>SUM(P67:P70)</f>
        <v>0</v>
      </c>
      <c r="U66" s="57">
        <f>SUM(E67:E70,G67:G70,I67:I70,K67:K70,M67:M70)</f>
        <v>0</v>
      </c>
      <c r="V66" s="58">
        <f>SUM(F67:F70,H67:H70,J67:J70,L67:L70,N67:N70)</f>
        <v>0</v>
      </c>
    </row>
    <row r="67" spans="1:22" ht="18.75" x14ac:dyDescent="0.3">
      <c r="B67" s="60"/>
      <c r="C67" s="40">
        <v>4</v>
      </c>
      <c r="D67" s="64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.75" x14ac:dyDescent="0.3">
      <c r="B68" s="61"/>
      <c r="C68" s="41">
        <v>3</v>
      </c>
      <c r="D68" s="65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/>
      <c r="C69" s="41">
        <v>1</v>
      </c>
      <c r="D69" s="65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9.5" thickBot="1" x14ac:dyDescent="0.35">
      <c r="B70" s="62"/>
      <c r="C70" s="42">
        <v>2</v>
      </c>
      <c r="D70" s="66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108" t="s">
        <v>24</v>
      </c>
      <c r="R73" s="109"/>
      <c r="S73" s="109" t="s">
        <v>25</v>
      </c>
      <c r="T73" s="109"/>
      <c r="U73" s="109" t="s">
        <v>26</v>
      </c>
      <c r="V73" s="110"/>
    </row>
    <row r="74" spans="1:22" ht="19.5" thickBot="1" x14ac:dyDescent="0.3">
      <c r="A74" t="str">
        <f>IF(B74="","",B74&amp;"|"&amp;D74)</f>
        <v/>
      </c>
      <c r="B74" s="52"/>
      <c r="C74" s="53" t="s">
        <v>22</v>
      </c>
      <c r="D74" s="54"/>
      <c r="E74" s="105" t="s">
        <v>17</v>
      </c>
      <c r="F74" s="106"/>
      <c r="G74" s="105" t="s">
        <v>18</v>
      </c>
      <c r="H74" s="106"/>
      <c r="I74" s="107" t="s">
        <v>19</v>
      </c>
      <c r="J74" s="107"/>
      <c r="K74" s="105" t="s">
        <v>20</v>
      </c>
      <c r="L74" s="106"/>
      <c r="M74" s="107" t="s">
        <v>21</v>
      </c>
      <c r="N74" s="106"/>
      <c r="O74" s="107" t="s">
        <v>23</v>
      </c>
      <c r="P74" s="107"/>
      <c r="Q74" s="56">
        <f>IF(O75&gt;P75,1,0)+IF(O76&gt;P76,1,0)+IF(O77&gt;P77,1,0)+IF(O78&gt;P78,1,0)</f>
        <v>0</v>
      </c>
      <c r="R74" s="57">
        <f>IF(O75&lt;P75,1,0)+IF(O76&lt;P76,1,0)+IF(O77&lt;P77,1,0)+IF(O78&lt;P78,1,0)</f>
        <v>0</v>
      </c>
      <c r="S74" s="57">
        <f>SUM(O75:O78)</f>
        <v>0</v>
      </c>
      <c r="T74" s="57">
        <f>SUM(P75:P78)</f>
        <v>0</v>
      </c>
      <c r="U74" s="57">
        <f>SUM(E75:E78,G75:G78,I75:I78,K75:K78,M75:M78)</f>
        <v>0</v>
      </c>
      <c r="V74" s="58">
        <f>SUM(F75:F78,H75:H78,J75:J78,L75:L78,N75:N78)</f>
        <v>0</v>
      </c>
    </row>
    <row r="75" spans="1:22" ht="18.75" x14ac:dyDescent="0.3">
      <c r="B75" s="60"/>
      <c r="C75" s="40">
        <v>4</v>
      </c>
      <c r="D75" s="64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.75" x14ac:dyDescent="0.3">
      <c r="B76" s="61"/>
      <c r="C76" s="41">
        <v>3</v>
      </c>
      <c r="D76" s="65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.75" x14ac:dyDescent="0.3">
      <c r="B77" s="61"/>
      <c r="C77" s="41">
        <v>1</v>
      </c>
      <c r="D77" s="65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9.5" thickBot="1" x14ac:dyDescent="0.35">
      <c r="B78" s="62"/>
      <c r="C78" s="42">
        <v>2</v>
      </c>
      <c r="D78" s="66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2"/>
      <c r="C82" s="53" t="s">
        <v>22</v>
      </c>
      <c r="D82" s="54"/>
      <c r="E82" s="105" t="s">
        <v>17</v>
      </c>
      <c r="F82" s="106"/>
      <c r="G82" s="105" t="s">
        <v>18</v>
      </c>
      <c r="H82" s="106"/>
      <c r="I82" s="107" t="s">
        <v>19</v>
      </c>
      <c r="J82" s="107"/>
      <c r="K82" s="105" t="s">
        <v>20</v>
      </c>
      <c r="L82" s="106"/>
      <c r="M82" s="107" t="s">
        <v>21</v>
      </c>
      <c r="N82" s="106"/>
      <c r="O82" s="107" t="s">
        <v>23</v>
      </c>
      <c r="P82" s="107"/>
      <c r="Q82" s="56">
        <f>IF(O83&gt;P83,1,0)+IF(O84&gt;P84,1,0)+IF(O85&gt;P85,1,0)+IF(O86&gt;P86,1,0)</f>
        <v>0</v>
      </c>
      <c r="R82" s="57">
        <f>IF(O83&lt;P83,1,0)+IF(O84&lt;P84,1,0)+IF(O85&lt;P85,1,0)+IF(O86&lt;P86,1,0)</f>
        <v>0</v>
      </c>
      <c r="S82" s="57">
        <f>SUM(O83:O86)</f>
        <v>0</v>
      </c>
      <c r="T82" s="57">
        <f>SUM(P83:P86)</f>
        <v>0</v>
      </c>
      <c r="U82" s="57">
        <f>SUM(E83:E86,G83:G86,I83:I86,K83:K86,M83:M86)</f>
        <v>0</v>
      </c>
      <c r="V82" s="58">
        <f>SUM(F83:F86,H83:H86,J83:J86,L83:L86,N83:N86)</f>
        <v>0</v>
      </c>
    </row>
    <row r="83" spans="1:22" ht="18.75" x14ac:dyDescent="0.3">
      <c r="B83" s="60"/>
      <c r="C83" s="40">
        <v>4</v>
      </c>
      <c r="D83" s="64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.75" x14ac:dyDescent="0.3">
      <c r="B84" s="61"/>
      <c r="C84" s="41">
        <v>3</v>
      </c>
      <c r="D84" s="65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/>
      <c r="C85" s="41">
        <v>1</v>
      </c>
      <c r="D85" s="65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9.5" thickBot="1" x14ac:dyDescent="0.35">
      <c r="B86" s="62"/>
      <c r="C86" s="42">
        <v>2</v>
      </c>
      <c r="D86" s="66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108" t="s">
        <v>24</v>
      </c>
      <c r="R89" s="109"/>
      <c r="S89" s="109" t="s">
        <v>25</v>
      </c>
      <c r="T89" s="109"/>
      <c r="U89" s="109" t="s">
        <v>26</v>
      </c>
      <c r="V89" s="110"/>
    </row>
    <row r="90" spans="1:22" ht="19.5" thickBot="1" x14ac:dyDescent="0.3">
      <c r="A90" t="str">
        <f>IF(B90="","",B90&amp;"|"&amp;D90)</f>
        <v/>
      </c>
      <c r="B90" s="52"/>
      <c r="C90" s="53" t="s">
        <v>22</v>
      </c>
      <c r="D90" s="54"/>
      <c r="E90" s="105" t="s">
        <v>17</v>
      </c>
      <c r="F90" s="106"/>
      <c r="G90" s="105" t="s">
        <v>18</v>
      </c>
      <c r="H90" s="106"/>
      <c r="I90" s="107" t="s">
        <v>19</v>
      </c>
      <c r="J90" s="107"/>
      <c r="K90" s="105" t="s">
        <v>20</v>
      </c>
      <c r="L90" s="106"/>
      <c r="M90" s="107" t="s">
        <v>21</v>
      </c>
      <c r="N90" s="106"/>
      <c r="O90" s="107" t="s">
        <v>23</v>
      </c>
      <c r="P90" s="107"/>
      <c r="Q90" s="56">
        <f>IF(O91&gt;P91,1,0)+IF(O92&gt;P92,1,0)+IF(O93&gt;P93,1,0)+IF(O94&gt;P94,1,0)</f>
        <v>0</v>
      </c>
      <c r="R90" s="57">
        <f>IF(O91&lt;P91,1,0)+IF(O92&lt;P92,1,0)+IF(O93&lt;P93,1,0)+IF(O94&lt;P94,1,0)</f>
        <v>0</v>
      </c>
      <c r="S90" s="57">
        <f>SUM(O91:O94)</f>
        <v>0</v>
      </c>
      <c r="T90" s="57">
        <f>SUM(P91:P94)</f>
        <v>0</v>
      </c>
      <c r="U90" s="57">
        <f>SUM(E91:E94,G91:G94,I91:I94,K91:K94,M91:M94)</f>
        <v>0</v>
      </c>
      <c r="V90" s="58">
        <f>SUM(F91:F94,H91:H94,J91:J94,L91:L94,N91:N94)</f>
        <v>0</v>
      </c>
    </row>
    <row r="91" spans="1:22" ht="18.75" x14ac:dyDescent="0.3">
      <c r="B91" s="60"/>
      <c r="C91" s="40">
        <v>4</v>
      </c>
      <c r="D91" s="64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.75" x14ac:dyDescent="0.3">
      <c r="B92" s="61"/>
      <c r="C92" s="41">
        <v>3</v>
      </c>
      <c r="D92" s="65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/>
      <c r="C93" s="41">
        <v>1</v>
      </c>
      <c r="D93" s="65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9.5" thickBot="1" x14ac:dyDescent="0.35">
      <c r="B94" s="62"/>
      <c r="C94" s="42">
        <v>2</v>
      </c>
      <c r="D94" s="66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D15" sqref="D15"/>
    </sheetView>
  </sheetViews>
  <sheetFormatPr defaultRowHeight="15" x14ac:dyDescent="0.25"/>
  <cols>
    <col min="1" max="1" width="16.85546875" hidden="1" customWidth="1"/>
    <col min="2" max="2" width="35.42578125" style="59" customWidth="1"/>
    <col min="3" max="3" width="9.140625" customWidth="1"/>
    <col min="4" max="4" width="30.85546875" style="63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MEAFC-ANICO KÉSZHÁZAK|TÖRÖK SQUASH AKADÉMIA</v>
      </c>
      <c r="B2" s="52" t="s">
        <v>31</v>
      </c>
      <c r="C2" s="53" t="s">
        <v>22</v>
      </c>
      <c r="D2" s="54" t="s">
        <v>33</v>
      </c>
      <c r="E2" s="105" t="s">
        <v>17</v>
      </c>
      <c r="F2" s="106"/>
      <c r="G2" s="105" t="s">
        <v>18</v>
      </c>
      <c r="H2" s="106"/>
      <c r="I2" s="107" t="s">
        <v>19</v>
      </c>
      <c r="J2" s="107"/>
      <c r="K2" s="105" t="s">
        <v>20</v>
      </c>
      <c r="L2" s="106"/>
      <c r="M2" s="107" t="s">
        <v>21</v>
      </c>
      <c r="N2" s="106"/>
      <c r="O2" s="107" t="s">
        <v>23</v>
      </c>
      <c r="P2" s="107"/>
      <c r="Q2" s="56">
        <f>IF(O3&gt;P3,1,0)+IF(O4&gt;P4,1,0)+IF(O5&gt;P5,1,0)+IF(O6&gt;P6,1,0)</f>
        <v>0</v>
      </c>
      <c r="R2" s="57">
        <f>IF(O3&lt;P3,1,0)+IF(O4&lt;P4,1,0)+IF(O5&lt;P5,1,0)+IF(O6&lt;P6,1,0)</f>
        <v>4</v>
      </c>
      <c r="S2" s="57">
        <f>SUM(O3:O6)</f>
        <v>0</v>
      </c>
      <c r="T2" s="57">
        <f>SUM(P3:P6)</f>
        <v>12</v>
      </c>
      <c r="U2" s="57">
        <f>SUM(E3:E6,G3:G6,I3:I6,K3:K6,M3:M6)</f>
        <v>51</v>
      </c>
      <c r="V2" s="58">
        <f>SUM(F3:F6,H3:H6,J3:J6,L3:L6,N3:N6)</f>
        <v>132</v>
      </c>
    </row>
    <row r="3" spans="1:22" ht="18.75" x14ac:dyDescent="0.3">
      <c r="B3" s="60"/>
      <c r="C3" s="40">
        <v>4</v>
      </c>
      <c r="D3" s="64" t="s">
        <v>123</v>
      </c>
      <c r="E3" s="49">
        <v>0</v>
      </c>
      <c r="F3" s="44">
        <v>11</v>
      </c>
      <c r="G3" s="49">
        <v>0</v>
      </c>
      <c r="H3" s="44">
        <v>11</v>
      </c>
      <c r="I3" s="43">
        <v>0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121</v>
      </c>
      <c r="C4" s="41">
        <v>3</v>
      </c>
      <c r="D4" s="65" t="s">
        <v>87</v>
      </c>
      <c r="E4" s="50">
        <v>7</v>
      </c>
      <c r="F4" s="46">
        <v>11</v>
      </c>
      <c r="G4" s="50">
        <v>4</v>
      </c>
      <c r="H4" s="46">
        <v>11</v>
      </c>
      <c r="I4" s="45">
        <v>5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111</v>
      </c>
      <c r="C5" s="41">
        <v>1</v>
      </c>
      <c r="D5" s="65" t="s">
        <v>91</v>
      </c>
      <c r="E5" s="50">
        <v>4</v>
      </c>
      <c r="F5" s="46">
        <v>11</v>
      </c>
      <c r="G5" s="50">
        <v>5</v>
      </c>
      <c r="H5" s="46">
        <v>11</v>
      </c>
      <c r="I5" s="45">
        <v>6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5.75" customHeight="1" thickBot="1" x14ac:dyDescent="0.35">
      <c r="B6" s="62" t="s">
        <v>81</v>
      </c>
      <c r="C6" s="42">
        <v>2</v>
      </c>
      <c r="D6" s="66" t="s">
        <v>93</v>
      </c>
      <c r="E6" s="51">
        <v>7</v>
      </c>
      <c r="F6" s="48">
        <v>11</v>
      </c>
      <c r="G6" s="51">
        <v>7</v>
      </c>
      <c r="H6" s="48">
        <v>11</v>
      </c>
      <c r="I6" s="47">
        <v>6</v>
      </c>
      <c r="J6" s="48">
        <v>11</v>
      </c>
      <c r="K6" s="51"/>
      <c r="L6" s="48"/>
      <c r="M6" s="47"/>
      <c r="N6" s="48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VÁCI FSE|FIREBALLS-OMEGA I.</v>
      </c>
      <c r="B10" s="52" t="s">
        <v>35</v>
      </c>
      <c r="C10" s="53" t="s">
        <v>22</v>
      </c>
      <c r="D10" s="54" t="s">
        <v>29</v>
      </c>
      <c r="E10" s="105" t="s">
        <v>17</v>
      </c>
      <c r="F10" s="106"/>
      <c r="G10" s="105" t="s">
        <v>18</v>
      </c>
      <c r="H10" s="106"/>
      <c r="I10" s="107" t="s">
        <v>19</v>
      </c>
      <c r="J10" s="107"/>
      <c r="K10" s="105" t="s">
        <v>20</v>
      </c>
      <c r="L10" s="106"/>
      <c r="M10" s="107" t="s">
        <v>21</v>
      </c>
      <c r="N10" s="106"/>
      <c r="O10" s="107" t="s">
        <v>23</v>
      </c>
      <c r="P10" s="107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2</v>
      </c>
      <c r="T10" s="57">
        <f>SUM(P11:P14)</f>
        <v>12</v>
      </c>
      <c r="U10" s="57">
        <f>SUM(E11:E14,G11:G14,I11:I14,K11:K14,M11:M14)</f>
        <v>81</v>
      </c>
      <c r="V10" s="58">
        <f>SUM(F11:F14,H11:H14,J11:J14,L11:L14,N11:N14)</f>
        <v>149</v>
      </c>
    </row>
    <row r="11" spans="1:22" ht="18.75" x14ac:dyDescent="0.3">
      <c r="B11" s="60"/>
      <c r="C11" s="40">
        <v>4</v>
      </c>
      <c r="D11" s="64" t="s">
        <v>109</v>
      </c>
      <c r="E11" s="49">
        <v>0</v>
      </c>
      <c r="F11" s="44">
        <v>11</v>
      </c>
      <c r="G11" s="49">
        <v>0</v>
      </c>
      <c r="H11" s="44">
        <v>11</v>
      </c>
      <c r="I11" s="43">
        <v>0</v>
      </c>
      <c r="J11" s="44">
        <v>11</v>
      </c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86</v>
      </c>
      <c r="C12" s="41">
        <v>3</v>
      </c>
      <c r="D12" s="65" t="s">
        <v>78</v>
      </c>
      <c r="E12" s="50">
        <v>6</v>
      </c>
      <c r="F12" s="46">
        <v>11</v>
      </c>
      <c r="G12" s="50">
        <v>7</v>
      </c>
      <c r="H12" s="46">
        <v>11</v>
      </c>
      <c r="I12" s="45">
        <v>2</v>
      </c>
      <c r="J12" s="46">
        <v>11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103</v>
      </c>
      <c r="C13" s="41">
        <v>1</v>
      </c>
      <c r="D13" s="65" t="s">
        <v>112</v>
      </c>
      <c r="E13" s="50">
        <v>6</v>
      </c>
      <c r="F13" s="46">
        <v>11</v>
      </c>
      <c r="G13" s="50">
        <v>6</v>
      </c>
      <c r="H13" s="46">
        <v>11</v>
      </c>
      <c r="I13" s="45">
        <v>6</v>
      </c>
      <c r="J13" s="46">
        <v>11</v>
      </c>
      <c r="K13" s="50"/>
      <c r="L13" s="46"/>
      <c r="M13" s="45"/>
      <c r="N13" s="46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92</v>
      </c>
      <c r="C14" s="42">
        <v>2</v>
      </c>
      <c r="D14" s="66" t="s">
        <v>84</v>
      </c>
      <c r="E14" s="51">
        <v>11</v>
      </c>
      <c r="F14" s="48">
        <v>7</v>
      </c>
      <c r="G14" s="51">
        <v>8</v>
      </c>
      <c r="H14" s="48">
        <v>11</v>
      </c>
      <c r="I14" s="47">
        <v>12</v>
      </c>
      <c r="J14" s="48">
        <v>10</v>
      </c>
      <c r="K14" s="51">
        <v>9</v>
      </c>
      <c r="L14" s="48">
        <v>11</v>
      </c>
      <c r="M14" s="47">
        <v>8</v>
      </c>
      <c r="N14" s="48">
        <v>11</v>
      </c>
      <c r="O14" s="47">
        <f t="shared" si="2"/>
        <v>2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FIREBALLS-OMEGA I.|PÉCSI FALLABDA SE II.</v>
      </c>
      <c r="B18" s="52" t="s">
        <v>29</v>
      </c>
      <c r="C18" s="53" t="s">
        <v>22</v>
      </c>
      <c r="D18" s="54" t="s">
        <v>30</v>
      </c>
      <c r="E18" s="105" t="s">
        <v>17</v>
      </c>
      <c r="F18" s="106"/>
      <c r="G18" s="105" t="s">
        <v>18</v>
      </c>
      <c r="H18" s="106"/>
      <c r="I18" s="107" t="s">
        <v>19</v>
      </c>
      <c r="J18" s="107"/>
      <c r="K18" s="105" t="s">
        <v>20</v>
      </c>
      <c r="L18" s="106"/>
      <c r="M18" s="107" t="s">
        <v>21</v>
      </c>
      <c r="N18" s="106"/>
      <c r="O18" s="107" t="s">
        <v>23</v>
      </c>
      <c r="P18" s="107"/>
      <c r="Q18" s="56">
        <f>IF(O19&gt;P19,1,0)+IF(O20&gt;P20,1,0)+IF(O21&gt;P21,1,0)+IF(O22&gt;P22,1,0)</f>
        <v>3</v>
      </c>
      <c r="R18" s="57">
        <f>IF(O19&lt;P19,1,0)+IF(O20&lt;P20,1,0)+IF(O21&lt;P21,1,0)+IF(O22&lt;P22,1,0)</f>
        <v>1</v>
      </c>
      <c r="S18" s="57">
        <f>SUM(O19:O22)</f>
        <v>10</v>
      </c>
      <c r="T18" s="57">
        <f>SUM(P19:P22)</f>
        <v>4</v>
      </c>
      <c r="U18" s="57">
        <f>SUM(E19:E22,G19:G22,I19:I22,K19:K22,M19:M22)</f>
        <v>141</v>
      </c>
      <c r="V18" s="58">
        <f>SUM(F19:F22,H19:H22,J19:J22,L19:L22,N19:N22)</f>
        <v>108</v>
      </c>
    </row>
    <row r="19" spans="1:22" ht="18.75" x14ac:dyDescent="0.3">
      <c r="B19" s="60" t="s">
        <v>109</v>
      </c>
      <c r="C19" s="40">
        <v>4</v>
      </c>
      <c r="D19" s="64" t="s">
        <v>95</v>
      </c>
      <c r="E19" s="49">
        <v>6</v>
      </c>
      <c r="F19" s="44">
        <v>11</v>
      </c>
      <c r="G19" s="49">
        <v>11</v>
      </c>
      <c r="H19" s="44">
        <v>8</v>
      </c>
      <c r="I19" s="43">
        <v>9</v>
      </c>
      <c r="J19" s="44">
        <v>11</v>
      </c>
      <c r="K19" s="49">
        <v>7</v>
      </c>
      <c r="L19" s="44">
        <v>11</v>
      </c>
      <c r="M19" s="43"/>
      <c r="N19" s="44"/>
      <c r="O19" s="43">
        <f>IF(E19&gt;F19,1,0)+IF(G19&gt;H19,1,0)+IF(I19&gt;J19,1,0)+IF(K19&gt;L19,1,0)+IF(M19&gt;N19,1,0)</f>
        <v>1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78</v>
      </c>
      <c r="C20" s="41">
        <v>3</v>
      </c>
      <c r="D20" s="65" t="s">
        <v>118</v>
      </c>
      <c r="E20" s="50">
        <v>9</v>
      </c>
      <c r="F20" s="46">
        <v>11</v>
      </c>
      <c r="G20" s="50">
        <v>11</v>
      </c>
      <c r="H20" s="46">
        <v>4</v>
      </c>
      <c r="I20" s="45">
        <v>11</v>
      </c>
      <c r="J20" s="46">
        <v>7</v>
      </c>
      <c r="K20" s="50">
        <v>11</v>
      </c>
      <c r="L20" s="46">
        <v>6</v>
      </c>
      <c r="M20" s="45"/>
      <c r="N20" s="46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1</v>
      </c>
    </row>
    <row r="21" spans="1:22" ht="18.75" x14ac:dyDescent="0.3">
      <c r="B21" s="61" t="s">
        <v>112</v>
      </c>
      <c r="C21" s="41">
        <v>1</v>
      </c>
      <c r="D21" s="65" t="s">
        <v>98</v>
      </c>
      <c r="E21" s="50">
        <v>11</v>
      </c>
      <c r="F21" s="46">
        <v>7</v>
      </c>
      <c r="G21" s="50">
        <v>11</v>
      </c>
      <c r="H21" s="46">
        <v>5</v>
      </c>
      <c r="I21" s="45">
        <v>11</v>
      </c>
      <c r="J21" s="46">
        <v>7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9.5" thickBot="1" x14ac:dyDescent="0.35">
      <c r="B22" s="62" t="s">
        <v>84</v>
      </c>
      <c r="C22" s="42">
        <v>2</v>
      </c>
      <c r="D22" s="66" t="s">
        <v>100</v>
      </c>
      <c r="E22" s="51">
        <v>11</v>
      </c>
      <c r="F22" s="48">
        <v>9</v>
      </c>
      <c r="G22" s="51">
        <v>11</v>
      </c>
      <c r="H22" s="48">
        <v>7</v>
      </c>
      <c r="I22" s="47">
        <v>11</v>
      </c>
      <c r="J22" s="48">
        <v>4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MEAFC-ANICO KÉSZHÁZAK|BSA</v>
      </c>
      <c r="B26" s="52" t="s">
        <v>31</v>
      </c>
      <c r="C26" s="53" t="s">
        <v>22</v>
      </c>
      <c r="D26" s="54" t="s">
        <v>34</v>
      </c>
      <c r="E26" s="105" t="s">
        <v>17</v>
      </c>
      <c r="F26" s="106"/>
      <c r="G26" s="105" t="s">
        <v>18</v>
      </c>
      <c r="H26" s="106"/>
      <c r="I26" s="107" t="s">
        <v>19</v>
      </c>
      <c r="J26" s="107"/>
      <c r="K26" s="105" t="s">
        <v>20</v>
      </c>
      <c r="L26" s="106"/>
      <c r="M26" s="107" t="s">
        <v>21</v>
      </c>
      <c r="N26" s="106"/>
      <c r="O26" s="107" t="s">
        <v>23</v>
      </c>
      <c r="P26" s="107"/>
      <c r="Q26" s="56">
        <f>IF(O27&gt;P27,1,0)+IF(O28&gt;P28,1,0)+IF(O29&gt;P29,1,0)+IF(O30&gt;P30,1,0)</f>
        <v>0</v>
      </c>
      <c r="R26" s="57">
        <f>IF(O27&lt;P27,1,0)+IF(O28&lt;P28,1,0)+IF(O29&lt;P29,1,0)+IF(O30&lt;P30,1,0)</f>
        <v>4</v>
      </c>
      <c r="S26" s="57">
        <f>SUM(O27:O30)</f>
        <v>0</v>
      </c>
      <c r="T26" s="57">
        <f>SUM(P27:P30)</f>
        <v>11</v>
      </c>
      <c r="U26" s="57">
        <f>SUM(E27:E30,G27:G30,I27:I30,K27:K30,M27:M30)</f>
        <v>44</v>
      </c>
      <c r="V26" s="58">
        <f>SUM(F27:F30,H27:H30,J27:J30,L27:L30,N27:N30)</f>
        <v>121</v>
      </c>
    </row>
    <row r="27" spans="1:22" ht="18.75" x14ac:dyDescent="0.3">
      <c r="B27" s="61" t="s">
        <v>121</v>
      </c>
      <c r="C27" s="40">
        <v>4</v>
      </c>
      <c r="D27" s="64" t="s">
        <v>102</v>
      </c>
      <c r="E27" s="49">
        <v>5</v>
      </c>
      <c r="F27" s="44">
        <v>11</v>
      </c>
      <c r="G27" s="49">
        <v>6</v>
      </c>
      <c r="H27" s="44">
        <v>11</v>
      </c>
      <c r="I27" s="43">
        <v>3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79</v>
      </c>
      <c r="C28" s="41">
        <v>3</v>
      </c>
      <c r="D28" s="65" t="s">
        <v>101</v>
      </c>
      <c r="E28" s="50">
        <v>2</v>
      </c>
      <c r="F28" s="46">
        <v>11</v>
      </c>
      <c r="G28" s="50">
        <v>0</v>
      </c>
      <c r="H28" s="46">
        <v>11</v>
      </c>
      <c r="I28" s="45">
        <v>0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111</v>
      </c>
      <c r="C29" s="41">
        <v>1</v>
      </c>
      <c r="D29" s="65" t="s">
        <v>104</v>
      </c>
      <c r="E29" s="50">
        <v>3</v>
      </c>
      <c r="F29" s="46">
        <v>11</v>
      </c>
      <c r="G29" s="50">
        <v>5</v>
      </c>
      <c r="H29" s="46">
        <v>11</v>
      </c>
      <c r="I29" s="45">
        <v>6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81</v>
      </c>
      <c r="C30" s="42">
        <v>2</v>
      </c>
      <c r="D30" s="66" t="s">
        <v>105</v>
      </c>
      <c r="E30" s="51">
        <v>7</v>
      </c>
      <c r="F30" s="48">
        <v>11</v>
      </c>
      <c r="G30" s="51">
        <v>7</v>
      </c>
      <c r="H30" s="48">
        <v>11</v>
      </c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2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TÖRÖK SQUASH AKADÉMIA|PÉCSI FALLABDA SE II.</v>
      </c>
      <c r="B34" s="52" t="s">
        <v>33</v>
      </c>
      <c r="C34" s="53" t="s">
        <v>22</v>
      </c>
      <c r="D34" s="54" t="s">
        <v>30</v>
      </c>
      <c r="E34" s="105" t="s">
        <v>17</v>
      </c>
      <c r="F34" s="106"/>
      <c r="G34" s="105" t="s">
        <v>18</v>
      </c>
      <c r="H34" s="106"/>
      <c r="I34" s="107" t="s">
        <v>19</v>
      </c>
      <c r="J34" s="107"/>
      <c r="K34" s="105" t="s">
        <v>20</v>
      </c>
      <c r="L34" s="106"/>
      <c r="M34" s="107" t="s">
        <v>21</v>
      </c>
      <c r="N34" s="106"/>
      <c r="O34" s="107" t="s">
        <v>23</v>
      </c>
      <c r="P34" s="107"/>
      <c r="Q34" s="56">
        <f>IF(O35&gt;P35,1,0)+IF(O36&gt;P36,1,0)+IF(O37&gt;P37,1,0)+IF(O38&gt;P38,1,0)</f>
        <v>4</v>
      </c>
      <c r="R34" s="57">
        <f>IF(O35&lt;P35,1,0)+IF(O36&lt;P36,1,0)+IF(O37&lt;P37,1,0)+IF(O38&lt;P38,1,0)</f>
        <v>0</v>
      </c>
      <c r="S34" s="57">
        <f>SUM(O35:O38)</f>
        <v>12</v>
      </c>
      <c r="T34" s="57">
        <f>SUM(P35:P38)</f>
        <v>0</v>
      </c>
      <c r="U34" s="57">
        <f>SUM(E35:E38,G35:G38,I35:I38,K35:K38,M35:M38)</f>
        <v>132</v>
      </c>
      <c r="V34" s="58">
        <f>SUM(F35:F38,H35:H38,J35:J38,L35:L38,N35:N38)</f>
        <v>46</v>
      </c>
    </row>
    <row r="35" spans="1:22" ht="18.75" x14ac:dyDescent="0.3">
      <c r="B35" s="60" t="s">
        <v>87</v>
      </c>
      <c r="C35" s="40">
        <v>4</v>
      </c>
      <c r="D35" s="64" t="s">
        <v>95</v>
      </c>
      <c r="E35" s="49">
        <v>11</v>
      </c>
      <c r="F35" s="44">
        <v>2</v>
      </c>
      <c r="G35" s="49">
        <v>11</v>
      </c>
      <c r="H35" s="44">
        <v>4</v>
      </c>
      <c r="I35" s="43">
        <v>11</v>
      </c>
      <c r="J35" s="44">
        <v>1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.75" x14ac:dyDescent="0.3">
      <c r="B36" s="61" t="s">
        <v>106</v>
      </c>
      <c r="C36" s="41">
        <v>3</v>
      </c>
      <c r="D36" s="65" t="s">
        <v>118</v>
      </c>
      <c r="E36" s="50">
        <v>11</v>
      </c>
      <c r="F36" s="46">
        <v>1</v>
      </c>
      <c r="G36" s="50">
        <v>11</v>
      </c>
      <c r="H36" s="46">
        <v>7</v>
      </c>
      <c r="I36" s="45">
        <v>11</v>
      </c>
      <c r="J36" s="46">
        <v>7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.75" x14ac:dyDescent="0.3">
      <c r="B37" s="61" t="s">
        <v>108</v>
      </c>
      <c r="C37" s="41">
        <v>1</v>
      </c>
      <c r="D37" s="65" t="s">
        <v>98</v>
      </c>
      <c r="E37" s="50">
        <v>11</v>
      </c>
      <c r="F37" s="46">
        <v>6</v>
      </c>
      <c r="G37" s="50">
        <v>11</v>
      </c>
      <c r="H37" s="46">
        <v>5</v>
      </c>
      <c r="I37" s="45">
        <v>11</v>
      </c>
      <c r="J37" s="46">
        <v>2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9.5" thickBot="1" x14ac:dyDescent="0.35">
      <c r="B38" s="62" t="s">
        <v>91</v>
      </c>
      <c r="C38" s="42">
        <v>2</v>
      </c>
      <c r="D38" s="66" t="s">
        <v>100</v>
      </c>
      <c r="E38" s="51">
        <v>11</v>
      </c>
      <c r="F38" s="48">
        <v>2</v>
      </c>
      <c r="G38" s="51">
        <v>11</v>
      </c>
      <c r="H38" s="48">
        <v>5</v>
      </c>
      <c r="I38" s="47">
        <v>11</v>
      </c>
      <c r="J38" s="48">
        <v>4</v>
      </c>
      <c r="K38" s="51"/>
      <c r="L38" s="48"/>
      <c r="M38" s="47"/>
      <c r="N38" s="48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VÁCI FSE|FIREBALLS-OMEGA III.</v>
      </c>
      <c r="B42" s="52" t="s">
        <v>35</v>
      </c>
      <c r="C42" s="53" t="s">
        <v>22</v>
      </c>
      <c r="D42" s="54" t="s">
        <v>32</v>
      </c>
      <c r="E42" s="105" t="s">
        <v>17</v>
      </c>
      <c r="F42" s="106"/>
      <c r="G42" s="105" t="s">
        <v>18</v>
      </c>
      <c r="H42" s="106"/>
      <c r="I42" s="107" t="s">
        <v>19</v>
      </c>
      <c r="J42" s="107"/>
      <c r="K42" s="105" t="s">
        <v>20</v>
      </c>
      <c r="L42" s="106"/>
      <c r="M42" s="107" t="s">
        <v>21</v>
      </c>
      <c r="N42" s="106"/>
      <c r="O42" s="107" t="s">
        <v>23</v>
      </c>
      <c r="P42" s="107"/>
      <c r="Q42" s="56">
        <f>IF(O43&gt;P43,1,0)+IF(O44&gt;P44,1,0)+IF(O45&gt;P45,1,0)+IF(O46&gt;P46,1,0)</f>
        <v>3</v>
      </c>
      <c r="R42" s="57">
        <f>IF(O43&lt;P43,1,0)+IF(O44&lt;P44,1,0)+IF(O45&lt;P45,1,0)+IF(O46&lt;P46,1,0)</f>
        <v>1</v>
      </c>
      <c r="S42" s="57">
        <f>SUM(O43:O46)</f>
        <v>9</v>
      </c>
      <c r="T42" s="57">
        <f>SUM(P43:P46)</f>
        <v>3</v>
      </c>
      <c r="U42" s="57">
        <f>SUM(E43:E46,G43:G46,I43:I46,K43:K46,M43:M46)</f>
        <v>99</v>
      </c>
      <c r="V42" s="58">
        <f>SUM(F43:F46,H43:H46,J43:J46,L43:L46,N43:N46)</f>
        <v>56</v>
      </c>
    </row>
    <row r="43" spans="1:22" ht="18.75" x14ac:dyDescent="0.3">
      <c r="B43" s="60"/>
      <c r="C43" s="40">
        <v>4</v>
      </c>
      <c r="D43" s="64" t="s">
        <v>94</v>
      </c>
      <c r="E43" s="49">
        <v>0</v>
      </c>
      <c r="F43" s="44">
        <v>11</v>
      </c>
      <c r="G43" s="49">
        <v>0</v>
      </c>
      <c r="H43" s="44">
        <v>11</v>
      </c>
      <c r="I43" s="43">
        <v>0</v>
      </c>
      <c r="J43" s="44">
        <v>11</v>
      </c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86</v>
      </c>
      <c r="C44" s="41">
        <v>3</v>
      </c>
      <c r="D44" s="65" t="s">
        <v>96</v>
      </c>
      <c r="E44" s="50">
        <v>11</v>
      </c>
      <c r="F44" s="46">
        <v>0</v>
      </c>
      <c r="G44" s="50">
        <v>11</v>
      </c>
      <c r="H44" s="46">
        <v>3</v>
      </c>
      <c r="I44" s="45">
        <v>11</v>
      </c>
      <c r="J44" s="46">
        <v>4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103</v>
      </c>
      <c r="C45" s="41">
        <v>1</v>
      </c>
      <c r="D45" s="65" t="s">
        <v>110</v>
      </c>
      <c r="E45" s="50">
        <v>11</v>
      </c>
      <c r="F45" s="46">
        <v>2</v>
      </c>
      <c r="G45" s="50">
        <v>11</v>
      </c>
      <c r="H45" s="46">
        <v>5</v>
      </c>
      <c r="I45" s="45">
        <v>11</v>
      </c>
      <c r="J45" s="46">
        <v>2</v>
      </c>
      <c r="K45" s="50"/>
      <c r="L45" s="46"/>
      <c r="M45" s="45"/>
      <c r="N45" s="46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92</v>
      </c>
      <c r="C46" s="42">
        <v>2</v>
      </c>
      <c r="D46" s="66" t="s">
        <v>122</v>
      </c>
      <c r="E46" s="51">
        <v>11</v>
      </c>
      <c r="F46" s="48">
        <v>2</v>
      </c>
      <c r="G46" s="51">
        <v>11</v>
      </c>
      <c r="H46" s="48">
        <v>2</v>
      </c>
      <c r="I46" s="47">
        <v>11</v>
      </c>
      <c r="J46" s="48">
        <v>3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BSA|FIREBALLS-OMEGA III.</v>
      </c>
      <c r="B50" s="52" t="s">
        <v>34</v>
      </c>
      <c r="C50" s="53" t="s">
        <v>22</v>
      </c>
      <c r="D50" s="54" t="s">
        <v>32</v>
      </c>
      <c r="E50" s="105" t="s">
        <v>17</v>
      </c>
      <c r="F50" s="106"/>
      <c r="G50" s="105" t="s">
        <v>18</v>
      </c>
      <c r="H50" s="106"/>
      <c r="I50" s="107" t="s">
        <v>19</v>
      </c>
      <c r="J50" s="107"/>
      <c r="K50" s="105" t="s">
        <v>20</v>
      </c>
      <c r="L50" s="106"/>
      <c r="M50" s="107" t="s">
        <v>21</v>
      </c>
      <c r="N50" s="106"/>
      <c r="O50" s="107" t="s">
        <v>23</v>
      </c>
      <c r="P50" s="107"/>
      <c r="Q50" s="56">
        <f>IF(O51&gt;P51,1,0)+IF(O52&gt;P52,1,0)+IF(O53&gt;P53,1,0)+IF(O54&gt;P54,1,0)</f>
        <v>4</v>
      </c>
      <c r="R50" s="57">
        <f>IF(O51&lt;P51,1,0)+IF(O52&lt;P52,1,0)+IF(O53&lt;P53,1,0)+IF(O54&lt;P54,1,0)</f>
        <v>0</v>
      </c>
      <c r="S50" s="57">
        <f>SUM(O51:O54)</f>
        <v>11</v>
      </c>
      <c r="T50" s="57">
        <f>SUM(P51:P54)</f>
        <v>0</v>
      </c>
      <c r="U50" s="57">
        <f>SUM(E51:E54,G51:G54,I51:I54,K51:K54,M51:M54)</f>
        <v>121</v>
      </c>
      <c r="V50" s="58">
        <f>SUM(F51:F54,H51:H54,J51:J54,L51:L54,N51:N54)</f>
        <v>25</v>
      </c>
    </row>
    <row r="51" spans="1:22" ht="18.75" x14ac:dyDescent="0.3">
      <c r="B51" s="60" t="s">
        <v>113</v>
      </c>
      <c r="C51" s="40">
        <v>4</v>
      </c>
      <c r="D51" s="64" t="s">
        <v>96</v>
      </c>
      <c r="E51" s="49">
        <v>11</v>
      </c>
      <c r="F51" s="44">
        <v>1</v>
      </c>
      <c r="G51" s="49">
        <v>11</v>
      </c>
      <c r="H51" s="44">
        <v>2</v>
      </c>
      <c r="I51" s="43">
        <v>11</v>
      </c>
      <c r="J51" s="44">
        <v>4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102</v>
      </c>
      <c r="C52" s="41">
        <v>3</v>
      </c>
      <c r="D52" s="65" t="s">
        <v>110</v>
      </c>
      <c r="E52" s="50">
        <v>11</v>
      </c>
      <c r="F52" s="46">
        <v>3</v>
      </c>
      <c r="G52" s="50">
        <v>11</v>
      </c>
      <c r="H52" s="46">
        <v>0</v>
      </c>
      <c r="I52" s="45">
        <v>11</v>
      </c>
      <c r="J52" s="46">
        <v>2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.75" x14ac:dyDescent="0.3">
      <c r="B53" s="61" t="s">
        <v>104</v>
      </c>
      <c r="C53" s="41">
        <v>1</v>
      </c>
      <c r="D53" s="65" t="s">
        <v>94</v>
      </c>
      <c r="E53" s="50">
        <v>11</v>
      </c>
      <c r="F53" s="46">
        <v>3</v>
      </c>
      <c r="G53" s="50">
        <v>11</v>
      </c>
      <c r="H53" s="46">
        <v>3</v>
      </c>
      <c r="I53" s="45">
        <v>11</v>
      </c>
      <c r="J53" s="46">
        <v>3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9.5" thickBot="1" x14ac:dyDescent="0.35">
      <c r="B54" s="62" t="s">
        <v>101</v>
      </c>
      <c r="C54" s="42">
        <v>2</v>
      </c>
      <c r="D54" s="66" t="s">
        <v>122</v>
      </c>
      <c r="E54" s="51">
        <v>11</v>
      </c>
      <c r="F54" s="48">
        <v>3</v>
      </c>
      <c r="G54" s="51">
        <v>11</v>
      </c>
      <c r="H54" s="48">
        <v>1</v>
      </c>
      <c r="I54" s="47"/>
      <c r="J54" s="48"/>
      <c r="K54" s="51"/>
      <c r="L54" s="48"/>
      <c r="M54" s="47"/>
      <c r="N54" s="48"/>
      <c r="O54" s="47">
        <f t="shared" si="12"/>
        <v>2</v>
      </c>
      <c r="P54" s="48">
        <f t="shared" si="13"/>
        <v>0</v>
      </c>
    </row>
    <row r="56" spans="1:22" ht="15.75" thickBot="1" x14ac:dyDescent="0.3"/>
    <row r="57" spans="1:22" ht="15.75" thickBot="1" x14ac:dyDescent="0.3">
      <c r="Q57" s="108" t="s">
        <v>24</v>
      </c>
      <c r="R57" s="109"/>
      <c r="S57" s="109" t="s">
        <v>25</v>
      </c>
      <c r="T57" s="109"/>
      <c r="U57" s="109" t="s">
        <v>26</v>
      </c>
      <c r="V57" s="110"/>
    </row>
    <row r="58" spans="1:22" ht="19.5" thickBot="1" x14ac:dyDescent="0.3">
      <c r="A58" t="str">
        <f>IF(B58="","",B58&amp;"|"&amp;D58)</f>
        <v/>
      </c>
      <c r="B58" s="52"/>
      <c r="C58" s="53" t="s">
        <v>22</v>
      </c>
      <c r="D58" s="54"/>
      <c r="E58" s="105" t="s">
        <v>17</v>
      </c>
      <c r="F58" s="106"/>
      <c r="G58" s="105" t="s">
        <v>18</v>
      </c>
      <c r="H58" s="106"/>
      <c r="I58" s="107" t="s">
        <v>19</v>
      </c>
      <c r="J58" s="107"/>
      <c r="K58" s="105" t="s">
        <v>20</v>
      </c>
      <c r="L58" s="106"/>
      <c r="M58" s="107" t="s">
        <v>21</v>
      </c>
      <c r="N58" s="106"/>
      <c r="O58" s="107" t="s">
        <v>23</v>
      </c>
      <c r="P58" s="107"/>
      <c r="Q58" s="56">
        <f>IF(O59&gt;P59,1,0)+IF(O60&gt;P60,1,0)+IF(O61&gt;P61,1,0)+IF(O62&gt;P62,1,0)</f>
        <v>0</v>
      </c>
      <c r="R58" s="57">
        <f>IF(O59&lt;P59,1,0)+IF(O60&lt;P60,1,0)+IF(O61&lt;P61,1,0)+IF(O62&lt;P62,1,0)</f>
        <v>0</v>
      </c>
      <c r="S58" s="57">
        <f>SUM(O59:O62)</f>
        <v>0</v>
      </c>
      <c r="T58" s="57">
        <f>SUM(P59:P62)</f>
        <v>0</v>
      </c>
      <c r="U58" s="57">
        <f>SUM(E59:E62,G59:G62,I59:I62,K59:K62,M59:M62)</f>
        <v>0</v>
      </c>
      <c r="V58" s="58">
        <f>SUM(F59:F62,H59:H62,J59:J62,L59:L62,N59:N62)</f>
        <v>0</v>
      </c>
    </row>
    <row r="59" spans="1:22" ht="18.75" x14ac:dyDescent="0.3">
      <c r="B59" s="60"/>
      <c r="C59" s="40">
        <v>4</v>
      </c>
      <c r="D59" s="64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.75" x14ac:dyDescent="0.3">
      <c r="B60" s="61"/>
      <c r="C60" s="41">
        <v>3</v>
      </c>
      <c r="D60" s="65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/>
      <c r="C61" s="41">
        <v>1</v>
      </c>
      <c r="D61" s="65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9.5" thickBot="1" x14ac:dyDescent="0.35">
      <c r="B62" s="62"/>
      <c r="C62" s="42">
        <v>2</v>
      </c>
      <c r="D62" s="66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108" t="s">
        <v>24</v>
      </c>
      <c r="R65" s="109"/>
      <c r="S65" s="109" t="s">
        <v>25</v>
      </c>
      <c r="T65" s="109"/>
      <c r="U65" s="109" t="s">
        <v>26</v>
      </c>
      <c r="V65" s="110"/>
    </row>
    <row r="66" spans="1:22" ht="19.5" thickBot="1" x14ac:dyDescent="0.3">
      <c r="A66" t="str">
        <f>IF(B66="","",B66&amp;"|"&amp;D66)</f>
        <v/>
      </c>
      <c r="B66" s="52"/>
      <c r="C66" s="53" t="s">
        <v>22</v>
      </c>
      <c r="D66" s="54"/>
      <c r="E66" s="105" t="s">
        <v>17</v>
      </c>
      <c r="F66" s="106"/>
      <c r="G66" s="105" t="s">
        <v>18</v>
      </c>
      <c r="H66" s="106"/>
      <c r="I66" s="107" t="s">
        <v>19</v>
      </c>
      <c r="J66" s="107"/>
      <c r="K66" s="105" t="s">
        <v>20</v>
      </c>
      <c r="L66" s="106"/>
      <c r="M66" s="107" t="s">
        <v>21</v>
      </c>
      <c r="N66" s="106"/>
      <c r="O66" s="107" t="s">
        <v>23</v>
      </c>
      <c r="P66" s="107"/>
      <c r="Q66" s="56">
        <f>IF(O67&gt;P67,1,0)+IF(O68&gt;P68,1,0)+IF(O69&gt;P69,1,0)+IF(O70&gt;P70,1,0)</f>
        <v>0</v>
      </c>
      <c r="R66" s="57">
        <f>IF(O67&lt;P67,1,0)+IF(O68&lt;P68,1,0)+IF(O69&lt;P69,1,0)+IF(O70&lt;P70,1,0)</f>
        <v>0</v>
      </c>
      <c r="S66" s="57">
        <f>SUM(O67:O70)</f>
        <v>0</v>
      </c>
      <c r="T66" s="57">
        <f>SUM(P67:P70)</f>
        <v>0</v>
      </c>
      <c r="U66" s="57">
        <f>SUM(E67:E70,G67:G70,I67:I70,K67:K70,M67:M70)</f>
        <v>0</v>
      </c>
      <c r="V66" s="58">
        <f>SUM(F67:F70,H67:H70,J67:J70,L67:L70,N67:N70)</f>
        <v>0</v>
      </c>
    </row>
    <row r="67" spans="1:22" ht="18.75" x14ac:dyDescent="0.3">
      <c r="B67" s="60"/>
      <c r="C67" s="40">
        <v>4</v>
      </c>
      <c r="D67" s="64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.75" x14ac:dyDescent="0.3">
      <c r="B68" s="61"/>
      <c r="C68" s="41">
        <v>3</v>
      </c>
      <c r="D68" s="65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/>
      <c r="C69" s="41">
        <v>1</v>
      </c>
      <c r="D69" s="65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9.5" thickBot="1" x14ac:dyDescent="0.35">
      <c r="B70" s="62"/>
      <c r="C70" s="42">
        <v>2</v>
      </c>
      <c r="D70" s="66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108" t="s">
        <v>24</v>
      </c>
      <c r="R73" s="109"/>
      <c r="S73" s="109" t="s">
        <v>25</v>
      </c>
      <c r="T73" s="109"/>
      <c r="U73" s="109" t="s">
        <v>26</v>
      </c>
      <c r="V73" s="110"/>
    </row>
    <row r="74" spans="1:22" ht="19.5" thickBot="1" x14ac:dyDescent="0.3">
      <c r="A74" t="str">
        <f>IF(B74="","",B74&amp;"|"&amp;D74)</f>
        <v/>
      </c>
      <c r="B74" s="52"/>
      <c r="C74" s="53" t="s">
        <v>22</v>
      </c>
      <c r="D74" s="54"/>
      <c r="E74" s="105" t="s">
        <v>17</v>
      </c>
      <c r="F74" s="106"/>
      <c r="G74" s="105" t="s">
        <v>18</v>
      </c>
      <c r="H74" s="106"/>
      <c r="I74" s="107" t="s">
        <v>19</v>
      </c>
      <c r="J74" s="107"/>
      <c r="K74" s="105" t="s">
        <v>20</v>
      </c>
      <c r="L74" s="106"/>
      <c r="M74" s="107" t="s">
        <v>21</v>
      </c>
      <c r="N74" s="106"/>
      <c r="O74" s="107" t="s">
        <v>23</v>
      </c>
      <c r="P74" s="107"/>
      <c r="Q74" s="56">
        <f>IF(O75&gt;P75,1,0)+IF(O76&gt;P76,1,0)+IF(O77&gt;P77,1,0)+IF(O78&gt;P78,1,0)</f>
        <v>0</v>
      </c>
      <c r="R74" s="57">
        <f>IF(O75&lt;P75,1,0)+IF(O76&lt;P76,1,0)+IF(O77&lt;P77,1,0)+IF(O78&lt;P78,1,0)</f>
        <v>0</v>
      </c>
      <c r="S74" s="57">
        <f>SUM(O75:O78)</f>
        <v>0</v>
      </c>
      <c r="T74" s="57">
        <f>SUM(P75:P78)</f>
        <v>0</v>
      </c>
      <c r="U74" s="57">
        <f>SUM(E75:E78,G75:G78,I75:I78,K75:K78,M75:M78)</f>
        <v>0</v>
      </c>
      <c r="V74" s="58">
        <f>SUM(F75:F78,H75:H78,J75:J78,L75:L78,N75:N78)</f>
        <v>0</v>
      </c>
    </row>
    <row r="75" spans="1:22" ht="18.75" x14ac:dyDescent="0.3">
      <c r="B75" s="60"/>
      <c r="C75" s="40">
        <v>4</v>
      </c>
      <c r="D75" s="64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.75" x14ac:dyDescent="0.3">
      <c r="B76" s="61"/>
      <c r="C76" s="41">
        <v>3</v>
      </c>
      <c r="D76" s="65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.75" x14ac:dyDescent="0.3">
      <c r="B77" s="61"/>
      <c r="C77" s="41">
        <v>1</v>
      </c>
      <c r="D77" s="65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9.5" thickBot="1" x14ac:dyDescent="0.35">
      <c r="B78" s="62"/>
      <c r="C78" s="42">
        <v>2</v>
      </c>
      <c r="D78" s="66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0" spans="1:22" ht="15.75" thickBot="1" x14ac:dyDescent="0.3"/>
    <row r="81" spans="1:22" ht="15.75" thickBot="1" x14ac:dyDescent="0.3">
      <c r="Q81" s="108" t="s">
        <v>24</v>
      </c>
      <c r="R81" s="109"/>
      <c r="S81" s="109" t="s">
        <v>25</v>
      </c>
      <c r="T81" s="109"/>
      <c r="U81" s="109" t="s">
        <v>26</v>
      </c>
      <c r="V81" s="110"/>
    </row>
    <row r="82" spans="1:22" ht="19.5" thickBot="1" x14ac:dyDescent="0.3">
      <c r="A82" t="str">
        <f>IF(B82="","",B82&amp;"|"&amp;D82)</f>
        <v/>
      </c>
      <c r="B82" s="52"/>
      <c r="C82" s="53" t="s">
        <v>22</v>
      </c>
      <c r="D82" s="54"/>
      <c r="E82" s="105" t="s">
        <v>17</v>
      </c>
      <c r="F82" s="106"/>
      <c r="G82" s="105" t="s">
        <v>18</v>
      </c>
      <c r="H82" s="106"/>
      <c r="I82" s="107" t="s">
        <v>19</v>
      </c>
      <c r="J82" s="107"/>
      <c r="K82" s="105" t="s">
        <v>20</v>
      </c>
      <c r="L82" s="106"/>
      <c r="M82" s="107" t="s">
        <v>21</v>
      </c>
      <c r="N82" s="106"/>
      <c r="O82" s="107" t="s">
        <v>23</v>
      </c>
      <c r="P82" s="107"/>
      <c r="Q82" s="56">
        <f>IF(O83&gt;P83,1,0)+IF(O84&gt;P84,1,0)+IF(O85&gt;P85,1,0)+IF(O86&gt;P86,1,0)</f>
        <v>0</v>
      </c>
      <c r="R82" s="57">
        <f>IF(O83&lt;P83,1,0)+IF(O84&lt;P84,1,0)+IF(O85&lt;P85,1,0)+IF(O86&lt;P86,1,0)</f>
        <v>0</v>
      </c>
      <c r="S82" s="57">
        <f>SUM(O83:O86)</f>
        <v>0</v>
      </c>
      <c r="T82" s="57">
        <f>SUM(P83:P86)</f>
        <v>0</v>
      </c>
      <c r="U82" s="57">
        <f>SUM(E83:E86,G83:G86,I83:I86,K83:K86,M83:M86)</f>
        <v>0</v>
      </c>
      <c r="V82" s="58">
        <f>SUM(F83:F86,H83:H86,J83:J86,L83:L86,N83:N86)</f>
        <v>0</v>
      </c>
    </row>
    <row r="83" spans="1:22" ht="18.75" x14ac:dyDescent="0.3">
      <c r="B83" s="60"/>
      <c r="C83" s="40">
        <v>4</v>
      </c>
      <c r="D83" s="64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.75" x14ac:dyDescent="0.3">
      <c r="B84" s="61"/>
      <c r="C84" s="41">
        <v>3</v>
      </c>
      <c r="D84" s="65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/>
      <c r="C85" s="41">
        <v>1</v>
      </c>
      <c r="D85" s="65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9.5" thickBot="1" x14ac:dyDescent="0.35">
      <c r="B86" s="62"/>
      <c r="C86" s="42">
        <v>2</v>
      </c>
      <c r="D86" s="66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108" t="s">
        <v>24</v>
      </c>
      <c r="R89" s="109"/>
      <c r="S89" s="109" t="s">
        <v>25</v>
      </c>
      <c r="T89" s="109"/>
      <c r="U89" s="109" t="s">
        <v>26</v>
      </c>
      <c r="V89" s="110"/>
    </row>
    <row r="90" spans="1:22" ht="19.5" thickBot="1" x14ac:dyDescent="0.3">
      <c r="A90" t="str">
        <f>IF(B90="","",B90&amp;"|"&amp;D90)</f>
        <v/>
      </c>
      <c r="B90" s="52"/>
      <c r="C90" s="53" t="s">
        <v>22</v>
      </c>
      <c r="D90" s="54"/>
      <c r="E90" s="105" t="s">
        <v>17</v>
      </c>
      <c r="F90" s="106"/>
      <c r="G90" s="105" t="s">
        <v>18</v>
      </c>
      <c r="H90" s="106"/>
      <c r="I90" s="107" t="s">
        <v>19</v>
      </c>
      <c r="J90" s="107"/>
      <c r="K90" s="105" t="s">
        <v>20</v>
      </c>
      <c r="L90" s="106"/>
      <c r="M90" s="107" t="s">
        <v>21</v>
      </c>
      <c r="N90" s="106"/>
      <c r="O90" s="107" t="s">
        <v>23</v>
      </c>
      <c r="P90" s="107"/>
      <c r="Q90" s="56">
        <f>IF(O91&gt;P91,1,0)+IF(O92&gt;P92,1,0)+IF(O93&gt;P93,1,0)+IF(O94&gt;P94,1,0)</f>
        <v>0</v>
      </c>
      <c r="R90" s="57">
        <f>IF(O91&lt;P91,1,0)+IF(O92&lt;P92,1,0)+IF(O93&lt;P93,1,0)+IF(O94&lt;P94,1,0)</f>
        <v>0</v>
      </c>
      <c r="S90" s="57">
        <f>SUM(O91:O94)</f>
        <v>0</v>
      </c>
      <c r="T90" s="57">
        <f>SUM(P91:P94)</f>
        <v>0</v>
      </c>
      <c r="U90" s="57">
        <f>SUM(E91:E94,G91:G94,I91:I94,K91:K94,M91:M94)</f>
        <v>0</v>
      </c>
      <c r="V90" s="58">
        <f>SUM(F91:F94,H91:H94,J91:J94,L91:L94,N91:N94)</f>
        <v>0</v>
      </c>
    </row>
    <row r="91" spans="1:22" ht="18.75" x14ac:dyDescent="0.3">
      <c r="B91" s="60"/>
      <c r="C91" s="40">
        <v>4</v>
      </c>
      <c r="D91" s="64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.75" x14ac:dyDescent="0.3">
      <c r="B92" s="61"/>
      <c r="C92" s="41">
        <v>3</v>
      </c>
      <c r="D92" s="65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/>
      <c r="C93" s="41">
        <v>1</v>
      </c>
      <c r="D93" s="65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9.5" thickBot="1" x14ac:dyDescent="0.35">
      <c r="B94" s="62"/>
      <c r="C94" s="42">
        <v>2</v>
      </c>
      <c r="D94" s="66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3 K V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D c p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K V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N y l e l k o a e 1 Z p g A A A P Y A A A A S A A A A A A A A A A A A A A A A A A A A A A B D b 2 5 m a W c v U G F j a 2 F n Z S 5 4 b W x Q S w E C L Q A U A A I A C A D c p X p Z D 8 r p q 6 Q A A A D p A A A A E w A A A A A A A A A A A A A A A A D y A A A A W 0 N v b n R l b n R f V H l w Z X N d L n h t b F B L A Q I t A B Q A A g A I A N y l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E t M j Z U M T k 6 N D Y 6 N T c u N z A 5 N T U 2 M V o i I C 8 + P E V u d H J 5 I F R 5 c G U 9 I l F 1 Z X J 5 S U Q i I F Z h b H V l P S J z Y W U 5 O T Q 2 N G I t N m V k N i 0 0 M z U 3 L T h k Z m Q t Z j d j M W E 5 Z m J l M T Z i I i A v P j x F b n R y e S B U e X B l P S J G a W x s Q 2 9 s d W 1 u V H l w Z X M i I F Z h b H V l P S J z Q U F B R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Q 2 9 1 b n Q i I F Z h b H V l P S J s M j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B p Z T F k 0 v v 3 s s l N o w B U + 5 T W R 4 u f f c v i 1 Y 4 u 2 3 6 T c S o 3 B A A A A A A 6 A A A A A A g A A I A A A A N y J D x o 1 K v h t s q + b k 1 7 R 1 3 N s a p h 5 n N M S f c 8 N r C 7 P 2 0 K 8 U A A A A G P k e l d X F I p x i W c c I F S c o 8 L 0 V V a 0 N t R k w x 9 6 c A Z 2 p M 5 T I o Q p i I w 5 P v C 2 3 6 F 4 C h l R j X T W r e + b v 4 H p m T J Y G C V v 6 W V y y 7 U 2 R n 4 8 Y y l t U N j y f V L I Q A A A A F U 8 C q X X D f 3 v c c i o p m 0 + v m L V H v J n 7 q f s J V / p + D n 0 A z H Z 3 T C X 5 0 V B w G o Y M E s K 9 9 v T l d b q o v T I M 2 W W b 3 v 5 d G z 7 I Y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2025-04-28T16:13:23Z</dcterms:modified>
</cp:coreProperties>
</file>