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B3" i="3"/>
  <c r="D3" i="3"/>
  <c r="C3" i="3"/>
  <c r="E3" i="3"/>
  <c r="B4" i="3"/>
  <c r="C4" i="3"/>
  <c r="D4" i="3"/>
  <c r="E4" i="3"/>
  <c r="B5" i="3"/>
  <c r="C5" i="3"/>
  <c r="D5" i="3"/>
  <c r="E5" i="3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M14" i="4"/>
  <c r="E12" i="3" l="1"/>
  <c r="E11" i="3"/>
  <c r="E10" i="3"/>
  <c r="E9" i="3"/>
  <c r="E8" i="3"/>
  <c r="E7" i="3"/>
  <c r="E6" i="3"/>
  <c r="D12" i="3"/>
  <c r="D11" i="3"/>
  <c r="D10" i="3"/>
  <c r="D9" i="3"/>
  <c r="D8" i="3"/>
  <c r="D7" i="3"/>
  <c r="D6" i="3"/>
  <c r="C12" i="3"/>
  <c r="C11" i="3"/>
  <c r="C10" i="3"/>
  <c r="C9" i="3"/>
  <c r="C8" i="3"/>
  <c r="C7" i="3"/>
  <c r="C6" i="3"/>
  <c r="B12" i="3"/>
  <c r="F12" i="3" s="1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F11" i="3" l="1"/>
  <c r="R90" i="9"/>
  <c r="T82" i="10"/>
  <c r="T90" i="9"/>
  <c r="B10" i="3"/>
  <c r="F10" i="3" s="1"/>
  <c r="F2" i="3"/>
  <c r="F3" i="3"/>
  <c r="F4" i="3"/>
  <c r="F5" i="3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<sst xmlns="http://schemas.openxmlformats.org/spreadsheetml/2006/main" count="567" uniqueCount="121">
  <si>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</si>
  <si>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</si>
  <si>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</si>
  <si>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</si>
  <si>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</si>
  <si>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</si>
  <si>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</si>
  <si>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</si>
  <si>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</si>
  <si>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</si>
  <si>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</si>
  <si>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</si>
  <si>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</si>
  <si>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</si>
  <si>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</si>
  <si>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</si>
  <si>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</si>
  <si>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</si>
  <si>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</si>
  <si>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</si>
  <si>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</si>
  <si>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</si>
  <si>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</si>
  <si>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</si>
  <si>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</si>
  <si>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</si>
  <si>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</si>
  <si>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</si>
  <si>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</si>
  <si>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FIREBALLS-OMEGA I.</t>
  </si>
  <si>
    <t>PÉCSI FALLABDA SE II.</t>
  </si>
  <si>
    <t>MEAFC-ANICO KÉSZHÁZAK</t>
  </si>
  <si>
    <t>FIREBALLS-OMEGA III.</t>
  </si>
  <si>
    <t>TÖRÖK SQUASH AKADÉMIA</t>
  </si>
  <si>
    <t>BSA</t>
  </si>
  <si>
    <t>VÁCI FSE</t>
  </si>
  <si>
    <t>FIREBALLS-OMEGA I.|PÉCSI FALLABDA SE II.</t>
  </si>
  <si>
    <t>PÉCSI FALLABDA SE II.|FIREBALLS-OMEGA I.</t>
  </si>
  <si>
    <t>FIREBALLS-OMEGA I.|MEAFC-ANICO KÉSZHÁZAK</t>
  </si>
  <si>
    <t>MEAFC-ANICO KÉSZHÁZAK|FIREBALLS-OMEGA I.</t>
  </si>
  <si>
    <t>FIREBALLS-OMEGA I.|FIREBALLS-OMEGA III.</t>
  </si>
  <si>
    <t>FIREBALLS-OMEGA III.|FIREBALLS-OMEGA I.</t>
  </si>
  <si>
    <t>FIREBALLS-OMEGA I.|TÖRÖK SQUASH AKADÉMIA</t>
  </si>
  <si>
    <t>TÖRÖK SQUASH AKADÉMIA|FIREBALLS-OMEGA I.</t>
  </si>
  <si>
    <t>FIREBALLS-OMEGA I.|BSA</t>
  </si>
  <si>
    <t>BSA|FIREBALLS-OMEGA I.</t>
  </si>
  <si>
    <t>FIREBALLS-OMEGA I.|VÁCI FSE</t>
  </si>
  <si>
    <t>VÁCI FSE|FIREBALLS-OMEGA I.</t>
  </si>
  <si>
    <t>PÉCSI FALLABDA SE II.|MEAFC-ANICO KÉSZHÁZAK</t>
  </si>
  <si>
    <t>MEAFC-ANICO KÉSZHÁZAK|PÉCSI FALLABDA SE II.</t>
  </si>
  <si>
    <t>PÉCSI FALLABDA SE II.|FIREBALLS-OMEGA III.</t>
  </si>
  <si>
    <t>FIREBALLS-OMEGA III.|PÉCSI FALLABDA SE II.</t>
  </si>
  <si>
    <t>PÉCSI FALLABDA SE II.|TÖRÖK SQUASH AKADÉMIA</t>
  </si>
  <si>
    <t>TÖRÖK SQUASH AKADÉMIA|PÉCSI FALLABDA SE II.</t>
  </si>
  <si>
    <t>PÉCSI FALLABDA SE II.|BSA</t>
  </si>
  <si>
    <t>BSA|PÉCSI FALLABDA SE II.</t>
  </si>
  <si>
    <t>PÉCSI FALLABDA SE II.|VÁCI FSE</t>
  </si>
  <si>
    <t>VÁCI FSE|PÉCSI FALLABDA SE II.</t>
  </si>
  <si>
    <t>MEAFC-ANICO KÉSZHÁZAK|FIREBALLS-OMEGA III.</t>
  </si>
  <si>
    <t>FIREBALLS-OMEGA III.|MEAFC-ANICO KÉSZHÁZAK</t>
  </si>
  <si>
    <t>MEAFC-ANICO KÉSZHÁZAK|TÖRÖK SQUASH AKADÉMIA</t>
  </si>
  <si>
    <t>TÖRÖK SQUASH AKADÉMIA|MEAFC-ANICO KÉSZHÁZAK</t>
  </si>
  <si>
    <t>MEAFC-ANICO KÉSZHÁZAK|BSA</t>
  </si>
  <si>
    <t>BSA|MEAFC-ANICO KÉSZHÁZAK</t>
  </si>
  <si>
    <t>MEAFC-ANICO KÉSZHÁZAK|VÁCI FSE</t>
  </si>
  <si>
    <t>VÁCI FSE|MEAFC-ANICO KÉSZHÁZAK</t>
  </si>
  <si>
    <t>FIREBALLS-OMEGA III.|TÖRÖK SQUASH AKADÉMIA</t>
  </si>
  <si>
    <t>TÖRÖK SQUASH AKADÉMIA|FIREBALLS-OMEGA III.</t>
  </si>
  <si>
    <t>FIREBALLS-OMEGA III.|BSA</t>
  </si>
  <si>
    <t>BSA|FIREBALLS-OMEGA III.</t>
  </si>
  <si>
    <t>FIREBALLS-OMEGA III.|VÁCI FSE</t>
  </si>
  <si>
    <t>VÁCI FSE|FIREBALLS-OMEGA III.</t>
  </si>
  <si>
    <t>TÖRÖK SQUASH AKADÉMIA|BSA</t>
  </si>
  <si>
    <t>BSA|TÖRÖK SQUASH AKADÉMIA</t>
  </si>
  <si>
    <t>TÖRÖK SQUASH AKADÉMIA|VÁCI FSE</t>
  </si>
  <si>
    <t>VÁCI FSE|TÖRÖK SQUASH AKADÉMIA</t>
  </si>
  <si>
    <t>BSA|VÁCI FSE</t>
  </si>
  <si>
    <t>VÁCI FSE|BSA</t>
  </si>
  <si>
    <t>Riebel Bálint</t>
  </si>
  <si>
    <t>Csüri Antal</t>
  </si>
  <si>
    <t>Dévényi Flóra</t>
  </si>
  <si>
    <t>Nagy Péter</t>
  </si>
  <si>
    <t xml:space="preserve"> Király Zsolt</t>
  </si>
  <si>
    <t xml:space="preserve">Szabó Attila </t>
  </si>
  <si>
    <t>Lőrincz Nenád</t>
  </si>
  <si>
    <t>Zékány Péter</t>
  </si>
  <si>
    <t>Regele István</t>
  </si>
  <si>
    <t>Kosztyu Alex</t>
  </si>
  <si>
    <t>Vonnák Ákos</t>
  </si>
  <si>
    <t>Giap Van Bao</t>
  </si>
  <si>
    <t xml:space="preserve">Tóth Viktor </t>
  </si>
  <si>
    <t>Nagy Péter Bálint</t>
  </si>
  <si>
    <t>Csákvári Zsolt</t>
  </si>
  <si>
    <t>Piroch Domonkos</t>
  </si>
  <si>
    <t>Rusvai Tamás</t>
  </si>
  <si>
    <t>Vajda Attila</t>
  </si>
  <si>
    <t>Fekete József</t>
  </si>
  <si>
    <t>Vigh Tamás</t>
  </si>
  <si>
    <t>Csirke Balázs</t>
  </si>
  <si>
    <t>Komlódi Imre</t>
  </si>
  <si>
    <t>Brachmann Ferenc</t>
  </si>
  <si>
    <t>Weiner Miksa</t>
  </si>
  <si>
    <t>Weiner István</t>
  </si>
  <si>
    <t>Tóth Viktor</t>
  </si>
  <si>
    <t>Makra Máté</t>
  </si>
  <si>
    <t>Filyó Borbála</t>
  </si>
  <si>
    <t>Szombati Edina</t>
  </si>
  <si>
    <t>Szuromár Huba</t>
  </si>
  <si>
    <t>Török-Berkes Zoltán</t>
  </si>
  <si>
    <t>Sipos Zita</t>
  </si>
  <si>
    <t>Rapatyi Ferenc</t>
  </si>
  <si>
    <t>Szabó Attila</t>
  </si>
  <si>
    <t>Király Zsolt</t>
  </si>
  <si>
    <t>Orbán Dániel</t>
  </si>
  <si>
    <t>Csűri Antal</t>
  </si>
  <si>
    <t>Ruszka Máté</t>
  </si>
  <si>
    <t>Zsidákovits Péter</t>
  </si>
  <si>
    <t>Thamó Barna</t>
  </si>
  <si>
    <t>Balog Aurél</t>
  </si>
  <si>
    <t>Bakocs Marcell</t>
  </si>
  <si>
    <t>Rubányi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</si>
</sst>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0" fillId="0" borderId="0" xfId="0" applyFont="1" applyFill="1" applyBorder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9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>
    <filterColumn colId="4">
      <customFilters>
        <customFilter operator="notEqual" val=" "/>
      </customFilters>
    </filterColumn>
  </autoFilter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A2" sqref="A2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3" max="23" width="0.140625" customWidth="1"/>
    <col min="24" max="24" width="9.140625" hidden="1" customWidth="1"/>
    <col min="26" max="26" width="26.7109375" bestFit="1" customWidth="1"/>
  </cols>
  <sheetData>
    <row r="1" spans="1:27" thickBot="1" x14ac:dyDescent="0.4"/>
    <row r="2" spans="1:27" ht="32.25" customHeight="1" x14ac:dyDescent="0.35">
      <c r="A2" s="35"/>
      <c r="B2" s="89" t="str">
        <f>IF(cs_1="","",cs_1)</f>
        <v>FIREBALLS-OMEGA I.</v>
      </c>
      <c r="C2" s="90"/>
      <c r="D2" s="87" t="str">
        <f>IF(cs_2="","",cs_2)</f>
        <v>PÉCSI FALLABDA SE II.</v>
      </c>
      <c r="E2" s="91"/>
      <c r="F2" s="87" t="str">
        <f>IF(cs_3="","",cs_3)</f>
        <v>MEAFC-ANICO KÉSZHÁZAK</v>
      </c>
      <c r="G2" s="91"/>
      <c r="H2" s="87" t="str">
        <f>IF(cs_4="","",cs_4)</f>
        <v>FIREBALLS-OMEGA III.</v>
      </c>
      <c r="I2" s="91"/>
      <c r="J2" s="87" t="str">
        <f>IF(cs_5="","",cs_5)</f>
        <v>TÖRÖK SQUASH AKADÉMIA</v>
      </c>
      <c r="K2" s="91"/>
      <c r="L2" s="87" t="str">
        <f>IF(cs_6="","",cs_6)</f>
        <v>BSA</v>
      </c>
      <c r="M2" s="91"/>
      <c r="N2" s="87" t="str">
        <f>IF(cs_7="","",cs_7)</f>
        <v>VÁCI FSE</v>
      </c>
      <c r="O2" s="92"/>
      <c r="P2" s="89" t="str">
        <f>IF(cs_8="","",cs_8)</f>
        <v/>
      </c>
      <c r="Q2" s="90"/>
      <c r="R2" s="87" t="str">
        <f>IF(cs_9="","",cs_9)</f>
        <v/>
      </c>
      <c r="S2" s="91"/>
      <c r="T2" s="87" t="str">
        <f>IF(cs_10="","",cs_10)</f>
        <v/>
      </c>
      <c r="U2" s="88"/>
    </row>
    <row r="3" spans="1:27" ht="17.25" customHeight="1" x14ac:dyDescent="0.25">
      <c r="A3" s="84" t="str">
        <f>IF(cs_1="","",cs_1)</f>
        <v>FIREBALLS-OMEGA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1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3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0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4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0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4</v>
      </c>
      <c r="N3" s="3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4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81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5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9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0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12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12</v>
      </c>
      <c r="N4" s="20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21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80" t="str">
        <f>IF(cs_2="","",cs_2)</f>
        <v>PÉCSI FALLABDA SE II.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0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4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4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0</v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0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4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0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4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s="79" t="s">
        <v>33</v>
      </c>
      <c r="AA5" s="17">
        <v>12</v>
      </c>
    </row>
    <row r="6" spans="1:27" ht="17.25" customHeight="1" x14ac:dyDescent="0.25">
      <c r="A6" s="85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12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0</v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1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12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12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s="79" t="s">
        <v>31</v>
      </c>
      <c r="AA6" s="17">
        <v>11</v>
      </c>
    </row>
    <row r="7" spans="1:27" ht="17.25" customHeight="1" x14ac:dyDescent="0.25">
      <c r="A7" s="84" t="str">
        <f>IF(cs_3="","",cs_3)</f>
        <v>MEAFC-ANICO KÉSZHÁZAK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3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1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4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4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0</v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 t="str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/>
      </c>
      <c r="M7" s="4" t="str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/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2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2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s="79" t="s">
        <v>34</v>
      </c>
      <c r="AA7" s="17">
        <v>9</v>
      </c>
    </row>
    <row r="8" spans="1:27" ht="17.25" customHeight="1" x14ac:dyDescent="0.25">
      <c r="A8" s="85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9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5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12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2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12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0</v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 t="str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/>
      </c>
      <c r="M8" s="21" t="str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/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6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s="79" t="s">
        <v>35</v>
      </c>
      <c r="AA8" s="17">
        <v>4</v>
      </c>
    </row>
    <row r="9" spans="1:27" ht="17.25" customHeight="1" x14ac:dyDescent="0.25">
      <c r="A9" s="84" t="str">
        <f>IF(cs_4="","",cs_4)</f>
        <v>FIREBALLS-OMEGA III.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0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4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0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4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3" t="str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/>
      </c>
      <c r="M9" s="4" t="str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/>
      </c>
      <c r="N9" s="18" t="str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/>
      </c>
      <c r="O9" s="19" t="str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/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s="79" t="s">
        <v>29</v>
      </c>
      <c r="AA9" s="17">
        <v>3</v>
      </c>
    </row>
    <row r="10" spans="1:27" ht="17.25" customHeight="1" x14ac:dyDescent="0.25">
      <c r="A10" s="85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0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0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12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0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12</v>
      </c>
      <c r="L10" s="20" t="str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/>
      </c>
      <c r="M10" s="21" t="str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/>
      </c>
      <c r="N10" s="20" t="str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/>
      </c>
      <c r="O10" s="21" t="str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/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s="79" t="s">
        <v>30</v>
      </c>
      <c r="AA10" s="17">
        <v>3</v>
      </c>
    </row>
    <row r="11" spans="1:27" ht="17.25" customHeight="1" x14ac:dyDescent="0.25">
      <c r="A11" s="84" t="str">
        <f>IF(cs_5="","",cs_5)</f>
        <v>TÖRÖK SQUASH AKADÉMIA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4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0</v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3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1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4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0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s="79" t="s">
        <v>32</v>
      </c>
      <c r="AA11" s="17">
        <v>0</v>
      </c>
    </row>
    <row r="12" spans="1:27" ht="17.25" customHeight="1" x14ac:dyDescent="0.25">
      <c r="A12" s="81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12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</v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0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9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3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12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0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80" t="str">
        <f>IF(cs_6="","",cs_6)</f>
        <v>BSA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4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0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4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0</v>
      </c>
      <c r="F13" s="3" t="str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/>
      </c>
      <c r="G13" s="4" t="str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/>
      </c>
      <c r="H13" s="3" t="str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/>
      </c>
      <c r="I13" s="4" t="str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/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1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85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12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12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1</v>
      </c>
      <c r="F14" s="20" t="str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/>
      </c>
      <c r="G14" s="21" t="str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/>
      </c>
      <c r="H14" s="20" t="str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/>
      </c>
      <c r="I14" s="21" t="str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/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3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10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3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86" t="str">
        <f>IF(cs_7="","",cs_7)</f>
        <v>VÁCI FSE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4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0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2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2</v>
      </c>
      <c r="H15" s="3" t="str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/>
      </c>
      <c r="I15" s="4" t="str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/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0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4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86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12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6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22" t="str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/>
      </c>
      <c r="I16" s="23" t="str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/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0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12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3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10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35">
      <c r="A17" s="84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35">
      <c r="A18" s="81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35">
      <c r="A19" s="80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35">
      <c r="A20" s="81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35">
      <c r="A21" s="82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4">
      <c r="A22" s="83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8" priority="3">
      <formula>IF(AND(B5=2,B6=""),1,0)</formula>
    </cfRule>
  </conditionalFormatting>
  <conditionalFormatting sqref="D4:M4 P4:U4">
    <cfRule type="expression" dxfId="17" priority="5">
      <formula>IF(AND(D3=2,D4=""),1,0)</formula>
    </cfRule>
  </conditionalFormatting>
  <conditionalFormatting sqref="F6:U6 H8:U8 J10:U10 L12:U12 N14:U14 P16:U16 R18:U18 T20:U20">
    <cfRule type="expression" dxfId="16" priority="4">
      <formula>IF(AND(F5=2,F6=""),1,0)</formula>
    </cfRule>
  </conditionalFormatting>
  <conditionalFormatting sqref="N4:O4">
    <cfRule type="expression" dxfId="15" priority="1">
      <formula>IF(AND(N3=2,N4=""),1,0)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topLeftCell="C1" workbookViewId="0">
      <selection activeCell="C1" sqref="C1"/>
    </sheetView>
  </sheetViews>
  <sheetFormatPr defaultRowHeight="15" x14ac:dyDescent="0.25"/>
  <cols>
    <col min="1" max="2" width="46.5703125" hidden="1" customWidth="1"/>
    <col min="3" max="4" width="23.5703125" bestFit="1" customWidth="1"/>
    <col min="5" max="5" width="7.5703125" customWidth="1"/>
    <col min="6" max="6" width="10.140625" customWidth="1"/>
    <col min="7" max="7" width="10.5703125" customWidth="1"/>
    <col min="8" max="8" width="7.42578125" customWidth="1"/>
    <col min="9" max="9" width="7.85546875" customWidth="1"/>
    <col min="10" max="10" width="8.140625" customWidth="1"/>
    <col min="11" max="11" width="7.140625" customWidth="1"/>
    <col min="12" max="12" width="10.5703125" customWidth="1"/>
    <col min="13" max="13" width="9.1406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6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ht="14.45" hidden="1" x14ac:dyDescent="0.35">
      <c r="A2" t="s">
        <v>36</v>
      </c>
      <c r="B2" t="s">
        <v>37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38</v>
      </c>
      <c r="B3" t="s">
        <v>39</v>
      </c>
      <c r="C3" t="s">
        <v>29</v>
      </c>
      <c r="D3" s="1" t="s">
        <v>31</v>
      </c>
      <c r="E3" s="17">
        <v>1</v>
      </c>
      <c r="F3" s="36">
        <v>1</v>
      </c>
      <c r="G3" s="36">
        <v>3</v>
      </c>
      <c r="H3" s="36">
        <v>5</v>
      </c>
      <c r="I3" s="36">
        <v>9</v>
      </c>
      <c r="J3" s="36">
        <v>106</v>
      </c>
      <c r="K3" s="36">
        <v>134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ht="14.45" x14ac:dyDescent="0.35">
      <c r="A4" t="s">
        <v>40</v>
      </c>
      <c r="B4" t="s">
        <v>41</v>
      </c>
      <c r="C4" t="s">
        <v>29</v>
      </c>
      <c r="D4" s="1" t="s">
        <v>32</v>
      </c>
      <c r="E4" s="17">
        <v>1</v>
      </c>
      <c r="F4" s="36">
        <v>4</v>
      </c>
      <c r="G4" s="36">
        <v>0</v>
      </c>
      <c r="H4" s="36">
        <v>12</v>
      </c>
      <c r="I4" s="36">
        <v>0</v>
      </c>
      <c r="J4" s="36">
        <v>132</v>
      </c>
      <c r="K4" s="36">
        <v>57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42</v>
      </c>
      <c r="B5" t="s">
        <v>43</v>
      </c>
      <c r="C5" t="s">
        <v>29</v>
      </c>
      <c r="D5" s="1" t="s">
        <v>33</v>
      </c>
      <c r="E5" s="17">
        <v>2</v>
      </c>
      <c r="F5" s="36">
        <v>0</v>
      </c>
      <c r="G5" s="36">
        <v>4</v>
      </c>
      <c r="H5" s="36">
        <v>1</v>
      </c>
      <c r="I5" s="36">
        <v>12</v>
      </c>
      <c r="J5" s="36">
        <v>48</v>
      </c>
      <c r="K5" s="36">
        <v>142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x14ac:dyDescent="0.25">
      <c r="A6" t="s">
        <v>44</v>
      </c>
      <c r="B6" t="s">
        <v>45</v>
      </c>
      <c r="C6" t="s">
        <v>29</v>
      </c>
      <c r="D6" s="1" t="s">
        <v>34</v>
      </c>
      <c r="E6" s="17">
        <v>2</v>
      </c>
      <c r="F6" s="36">
        <v>0</v>
      </c>
      <c r="G6" s="36">
        <v>4</v>
      </c>
      <c r="H6" s="36">
        <v>0</v>
      </c>
      <c r="I6" s="36">
        <v>12</v>
      </c>
      <c r="J6" s="36">
        <v>41</v>
      </c>
      <c r="K6" s="36">
        <v>132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ht="14.45" hidden="1" x14ac:dyDescent="0.35">
      <c r="A7" t="s">
        <v>46</v>
      </c>
      <c r="B7" t="s">
        <v>47</v>
      </c>
      <c r="C7" t="s">
        <v>29</v>
      </c>
      <c r="D7" s="1" t="s">
        <v>35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x14ac:dyDescent="0.25">
      <c r="A8" t="s">
        <v>48</v>
      </c>
      <c r="B8" t="s">
        <v>49</v>
      </c>
      <c r="C8" t="s">
        <v>30</v>
      </c>
      <c r="D8" s="1" t="s">
        <v>31</v>
      </c>
      <c r="E8" s="17">
        <v>1</v>
      </c>
      <c r="F8" s="36">
        <v>0</v>
      </c>
      <c r="G8" s="36">
        <v>4</v>
      </c>
      <c r="H8" s="36">
        <v>2</v>
      </c>
      <c r="I8" s="36">
        <v>12</v>
      </c>
      <c r="J8" s="36">
        <v>88</v>
      </c>
      <c r="K8" s="36">
        <v>142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x14ac:dyDescent="0.25">
      <c r="A9" t="s">
        <v>50</v>
      </c>
      <c r="B9" t="s">
        <v>51</v>
      </c>
      <c r="C9" t="s">
        <v>30</v>
      </c>
      <c r="D9" s="1" t="s">
        <v>32</v>
      </c>
      <c r="E9" s="17">
        <v>1</v>
      </c>
      <c r="F9" s="36">
        <v>4</v>
      </c>
      <c r="G9" s="36">
        <v>0</v>
      </c>
      <c r="H9" s="36">
        <v>12</v>
      </c>
      <c r="I9" s="36">
        <v>0</v>
      </c>
      <c r="J9" s="36">
        <v>132</v>
      </c>
      <c r="K9" s="36">
        <v>60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ht="14.45" hidden="1" x14ac:dyDescent="0.35">
      <c r="A10" t="s">
        <v>52</v>
      </c>
      <c r="B10" t="s">
        <v>53</v>
      </c>
      <c r="C10" t="s">
        <v>30</v>
      </c>
      <c r="D10" s="1" t="s">
        <v>33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54</v>
      </c>
      <c r="B11" t="s">
        <v>55</v>
      </c>
      <c r="C11" t="s">
        <v>30</v>
      </c>
      <c r="D11" s="1" t="s">
        <v>34</v>
      </c>
      <c r="E11" s="17">
        <v>2</v>
      </c>
      <c r="F11" s="36">
        <v>0</v>
      </c>
      <c r="G11" s="36">
        <v>4</v>
      </c>
      <c r="H11" s="36">
        <v>1</v>
      </c>
      <c r="I11" s="36">
        <v>12</v>
      </c>
      <c r="J11" s="36">
        <v>79</v>
      </c>
      <c r="K11" s="36">
        <v>138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x14ac:dyDescent="0.25">
      <c r="A12" t="s">
        <v>56</v>
      </c>
      <c r="B12" t="s">
        <v>57</v>
      </c>
      <c r="C12" t="s">
        <v>30</v>
      </c>
      <c r="D12" s="1" t="s">
        <v>35</v>
      </c>
      <c r="E12" s="17">
        <v>2</v>
      </c>
      <c r="F12" s="36">
        <v>0</v>
      </c>
      <c r="G12" s="36">
        <v>4</v>
      </c>
      <c r="H12" s="36">
        <v>1</v>
      </c>
      <c r="I12" s="36">
        <v>12</v>
      </c>
      <c r="J12" s="36">
        <v>86</v>
      </c>
      <c r="K12" s="36">
        <v>144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25">
      <c r="A13" t="s">
        <v>58</v>
      </c>
      <c r="B13" t="s">
        <v>59</v>
      </c>
      <c r="C13" t="s">
        <v>31</v>
      </c>
      <c r="D13" s="1" t="s">
        <v>32</v>
      </c>
      <c r="E13" s="17">
        <v>2</v>
      </c>
      <c r="F13" s="36">
        <v>4</v>
      </c>
      <c r="G13" s="36">
        <v>0</v>
      </c>
      <c r="H13" s="36">
        <v>12</v>
      </c>
      <c r="I13" s="36">
        <v>0</v>
      </c>
      <c r="J13" s="36">
        <v>132</v>
      </c>
      <c r="K13" s="36">
        <v>52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ht="14.45" hidden="1" x14ac:dyDescent="0.35">
      <c r="A14" t="s">
        <v>60</v>
      </c>
      <c r="B14" t="s">
        <v>61</v>
      </c>
      <c r="C14" t="s">
        <v>31</v>
      </c>
      <c r="D14" s="1" t="s">
        <v>33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ht="14.45" hidden="1" x14ac:dyDescent="0.35">
      <c r="A15" t="s">
        <v>62</v>
      </c>
      <c r="B15" t="s">
        <v>63</v>
      </c>
      <c r="C15" t="s">
        <v>31</v>
      </c>
      <c r="D15" s="1" t="s">
        <v>34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64</v>
      </c>
      <c r="B16" t="s">
        <v>65</v>
      </c>
      <c r="C16" t="s">
        <v>31</v>
      </c>
      <c r="D16" s="1" t="s">
        <v>35</v>
      </c>
      <c r="E16" s="17">
        <v>2</v>
      </c>
      <c r="F16" s="36">
        <v>2</v>
      </c>
      <c r="G16" s="36">
        <v>2</v>
      </c>
      <c r="H16" s="36">
        <v>6</v>
      </c>
      <c r="I16" s="36">
        <v>6</v>
      </c>
      <c r="J16" s="36">
        <v>99</v>
      </c>
      <c r="K16" s="36">
        <v>93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7" spans="1:13" x14ac:dyDescent="0.25">
      <c r="A17" t="s">
        <v>66</v>
      </c>
      <c r="B17" t="s">
        <v>67</v>
      </c>
      <c r="C17" t="s">
        <v>32</v>
      </c>
      <c r="D17" s="1" t="s">
        <v>33</v>
      </c>
      <c r="E17" s="17">
        <v>2</v>
      </c>
      <c r="F17" s="36">
        <v>0</v>
      </c>
      <c r="G17" s="36">
        <v>4</v>
      </c>
      <c r="H17" s="36">
        <v>0</v>
      </c>
      <c r="I17" s="36">
        <v>12</v>
      </c>
      <c r="J17" s="36">
        <v>28</v>
      </c>
      <c r="K17" s="36">
        <v>132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ht="14.45" hidden="1" x14ac:dyDescent="0.35">
      <c r="A18" t="s">
        <v>68</v>
      </c>
      <c r="B18" t="s">
        <v>69</v>
      </c>
      <c r="C18" t="s">
        <v>32</v>
      </c>
      <c r="D18" s="1" t="s">
        <v>34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ht="14.45" hidden="1" x14ac:dyDescent="0.35">
      <c r="A19" t="s">
        <v>70</v>
      </c>
      <c r="B19" t="s">
        <v>71</v>
      </c>
      <c r="C19" t="s">
        <v>32</v>
      </c>
      <c r="D19" s="1" t="s">
        <v>35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3</v>
      </c>
      <c r="G20" s="36">
        <v>1</v>
      </c>
      <c r="H20" s="36">
        <v>9</v>
      </c>
      <c r="I20" s="36">
        <v>3</v>
      </c>
      <c r="J20" s="36">
        <v>127</v>
      </c>
      <c r="K20" s="36">
        <v>77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74</v>
      </c>
      <c r="B21" t="s">
        <v>75</v>
      </c>
      <c r="C21" t="s">
        <v>33</v>
      </c>
      <c r="D21" s="1" t="s">
        <v>35</v>
      </c>
      <c r="E21" s="17">
        <v>1</v>
      </c>
      <c r="F21" s="36">
        <v>4</v>
      </c>
      <c r="G21" s="36">
        <v>0</v>
      </c>
      <c r="H21" s="36">
        <v>12</v>
      </c>
      <c r="I21" s="36">
        <v>0</v>
      </c>
      <c r="J21" s="36">
        <v>134</v>
      </c>
      <c r="K21" s="36">
        <v>56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25">
      <c r="A22" t="s">
        <v>76</v>
      </c>
      <c r="B22" t="s">
        <v>77</v>
      </c>
      <c r="C22" t="s">
        <v>34</v>
      </c>
      <c r="D22" s="1" t="s">
        <v>35</v>
      </c>
      <c r="E22" s="17">
        <v>1</v>
      </c>
      <c r="F22" s="36">
        <v>3</v>
      </c>
      <c r="G22" s="36">
        <v>1</v>
      </c>
      <c r="H22" s="36">
        <v>10</v>
      </c>
      <c r="I22" s="36">
        <v>3</v>
      </c>
      <c r="J22" s="36">
        <v>125</v>
      </c>
      <c r="K22" s="36">
        <v>84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/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ht="14.45" x14ac:dyDescent="0.35">
      <c r="A2" t="s">
        <v>29</v>
      </c>
      <c r="B2">
        <f>IF(cs_1="","",100+SUMIF('Mérkőzések | eredmények'!C:C,cs_1,'Mérkőzések | eredmények'!L:L)+SUMIF('Mérkőzések | eredmények'!D:D,cs_1,'Mérkőzések | eredmények'!M:M))</f>
        <v>103</v>
      </c>
      <c r="C2">
        <f>IF(cs_1="","",100+SUMIF('Mérkőzések | eredmények'!$C:$C,cs_1,'Mérkőzések | eredmények'!F:F)+SUMIF('Mérkőzések | eredmények'!$D:$D,cs_1,'Mérkőzések | eredmények'!G:G))</f>
        <v>105</v>
      </c>
      <c r="D2">
        <f>IF(cs_1="","",100+SUMIF('Mérkőzések | eredmények'!$C:$C,cs_1,'Mérkőzések | eredmények'!H:H)+SUMIF('Mérkőzések | eredmények'!$D:$D,cs_1,'Mérkőzések | eredmények'!I:I))</f>
        <v>118</v>
      </c>
      <c r="E2">
        <f>IF(cs_1="","",1000+SUMIF('Mérkőzések | eredmények'!$C:$C,cs_1,'Mérkőzések | eredmények'!J:J)+SUMIF('Mérkőzések | eredmények'!$D:$D,cs_1,'Mérkőzések | eredmények'!K:K))</f>
        <v>1327</v>
      </c>
      <c r="F2" s="69">
        <f>IF(cs_1="","",VALUE(Csapatok[[#This Row],[Pontok]]&amp;Csapatok[[#This Row],[Nyert Mérkőzés]]&amp;Csapatok[[#This Row],[Nyert szettek]]&amp;Csapatok[[#This Row],[Szerzett pont]]))</f>
        <v>1031051181327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103</v>
      </c>
      <c r="C3">
        <f>IF(cs_2="","",100+SUMIF('Mérkőzések | eredmények'!$C:$C,cs_2,'Mérkőzések | eredmények'!F:F)+SUMIF('Mérkőzések | eredmények'!$D:$D,cs_2,'Mérkőzések | eredmények'!G:G))</f>
        <v>104</v>
      </c>
      <c r="D3">
        <f>IF(cs_2="","",100+SUMIF('Mérkőzések | eredmények'!$C:$C,cs_2,'Mérkőzések | eredmények'!H:H)+SUMIF('Mérkőzések | eredmények'!$D:$D,cs_2,'Mérkőzések | eredmények'!I:I))</f>
        <v>116</v>
      </c>
      <c r="E3">
        <f>IF(cs_2="","",1000+SUMIF('Mérkőzések | eredmények'!$C:$C,cs_2,'Mérkőzések | eredmények'!J:J)+SUMIF('Mérkőzések | eredmények'!$D:$D,cs_2,'Mérkőzések | eredmények'!K:K))</f>
        <v>1385</v>
      </c>
      <c r="F3" s="69">
        <f>IF(cs_2="","",VALUE(Csapatok[[#This Row],[Pontok]]&amp;Csapatok[[#This Row],[Nyert Mérkőzés]]&amp;Csapatok[[#This Row],[Nyert szettek]]&amp;Csapatok[[#This Row],[Szerzett pont]]))</f>
        <v>1031041161385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111</v>
      </c>
      <c r="C4">
        <f>IF(cs_3="","",100+SUMIF('Mérkőzések | eredmények'!$C:$C,cs_3,'Mérkőzések | eredmények'!F:F)+SUMIF('Mérkőzések | eredmények'!$D:$D,cs_3,'Mérkőzések | eredmények'!G:G))</f>
        <v>113</v>
      </c>
      <c r="D4">
        <f>IF(cs_3="","",100+SUMIF('Mérkőzések | eredmények'!$C:$C,cs_3,'Mérkőzések | eredmények'!H:H)+SUMIF('Mérkőzések | eredmények'!$D:$D,cs_3,'Mérkőzések | eredmények'!I:I))</f>
        <v>139</v>
      </c>
      <c r="E4">
        <f>IF(cs_3="","",1000+SUMIF('Mérkőzések | eredmények'!$C:$C,cs_3,'Mérkőzések | eredmények'!J:J)+SUMIF('Mérkőzések | eredmények'!$D:$D,cs_3,'Mérkőzések | eredmények'!K:K))</f>
        <v>1507</v>
      </c>
      <c r="F4" s="69">
        <f>IF(cs_3="","",VALUE(Csapatok[[#This Row],[Pontok]]&amp;Csapatok[[#This Row],[Nyert Mérkőzés]]&amp;Csapatok[[#This Row],[Nyert szettek]]&amp;Csapatok[[#This Row],[Szerzett pont]]))</f>
        <v>1111131391507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100</v>
      </c>
      <c r="C5">
        <f>IF(cs_4="","",100+SUMIF('Mérkőzések | eredmények'!$C:$C,cs_4,'Mérkőzések | eredmények'!F:F)+SUMIF('Mérkőzések | eredmények'!$D:$D,cs_4,'Mérkőzések | eredmények'!G:G))</f>
        <v>100</v>
      </c>
      <c r="D5">
        <f>IF(cs_4="","",100+SUMIF('Mérkőzések | eredmények'!$C:$C,cs_4,'Mérkőzések | eredmények'!H:H)+SUMIF('Mérkőzések | eredmények'!$D:$D,cs_4,'Mérkőzések | eredmények'!I:I))</f>
        <v>100</v>
      </c>
      <c r="E5">
        <f>IF(cs_4="","",1000+SUMIF('Mérkőzések | eredmények'!$C:$C,cs_4,'Mérkőzések | eredmények'!J:J)+SUMIF('Mérkőzések | eredmények'!$D:$D,cs_4,'Mérkőzések | eredmények'!K:K))</f>
        <v>1197</v>
      </c>
      <c r="F5" s="69">
        <f>IF(cs_4="","",VALUE(Csapatok[[#This Row],[Pontok]]&amp;Csapatok[[#This Row],[Nyert Mérkőzés]]&amp;Csapatok[[#This Row],[Nyert szettek]]&amp;Csapatok[[#This Row],[Szerzett pont]]))</f>
        <v>1001001001197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112</v>
      </c>
      <c r="C6">
        <f>IF(cs_5="","",100+SUMIF('Mérkőzések | eredmények'!$C:$C,cs_5,'Mérkőzések | eredmények'!F:F)+SUMIF('Mérkőzések | eredmények'!$D:$D,cs_5,'Mérkőzések | eredmények'!G:G))</f>
        <v>115</v>
      </c>
      <c r="D6">
        <f>IF(cs_5="","",100+SUMIF('Mérkőzések | eredmények'!$C:$C,cs_5,'Mérkőzések | eredmények'!H:H)+SUMIF('Mérkőzések | eredmények'!$D:$D,cs_5,'Mérkőzések | eredmények'!I:I))</f>
        <v>145</v>
      </c>
      <c r="E6">
        <f>IF(cs_5="","",1000+SUMIF('Mérkőzések | eredmények'!$C:$C,cs_5,'Mérkőzések | eredmények'!J:J)+SUMIF('Mérkőzések | eredmények'!$D:$D,cs_5,'Mérkőzések | eredmények'!K:K))</f>
        <v>1535</v>
      </c>
      <c r="F6" s="69">
        <f>IF(cs_5="","",VALUE(Csapatok[[#This Row],[Pontok]]&amp;Csapatok[[#This Row],[Nyert Mérkőzés]]&amp;Csapatok[[#This Row],[Nyert szettek]]&amp;Csapatok[[#This Row],[Szerzett pont]]))</f>
        <v>1121151451535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109</v>
      </c>
      <c r="C7">
        <f>IF(cs_6="","",100+SUMIF('Mérkőzések | eredmények'!$C:$C,cs_6,'Mérkőzések | eredmények'!F:F)+SUMIF('Mérkőzések | eredmények'!$D:$D,cs_6,'Mérkőzések | eredmények'!G:G))</f>
        <v>112</v>
      </c>
      <c r="D7">
        <f>IF(cs_6="","",100+SUMIF('Mérkőzések | eredmények'!$C:$C,cs_6,'Mérkőzések | eredmények'!H:H)+SUMIF('Mérkőzések | eredmények'!$D:$D,cs_6,'Mérkőzések | eredmények'!I:I))</f>
        <v>137</v>
      </c>
      <c r="E7">
        <f>IF(cs_6="","",1000+SUMIF('Mérkőzések | eredmények'!$C:$C,cs_6,'Mérkőzések | eredmények'!J:J)+SUMIF('Mérkőzések | eredmények'!$D:$D,cs_6,'Mérkőzések | eredmények'!K:K))</f>
        <v>1472</v>
      </c>
      <c r="F7" s="69">
        <f>IF(cs_6="","",VALUE(Csapatok[[#This Row],[Pontok]]&amp;Csapatok[[#This Row],[Nyert Mérkőzés]]&amp;Csapatok[[#This Row],[Nyert szettek]]&amp;Csapatok[[#This Row],[Szerzett pont]]))</f>
        <v>1091121371472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104</v>
      </c>
      <c r="C8">
        <f>IF(cs_7="","",100+SUMIF('Mérkőzések | eredmények'!$C:$C,cs_7,'Mérkőzések | eredmények'!F:F)+SUMIF('Mérkőzések | eredmények'!$D:$D,cs_7,'Mérkőzések | eredmények'!G:G))</f>
        <v>107</v>
      </c>
      <c r="D8">
        <f>IF(cs_7="","",100+SUMIF('Mérkőzések | eredmények'!$C:$C,cs_7,'Mérkőzések | eredmények'!H:H)+SUMIF('Mérkőzések | eredmények'!$D:$D,cs_7,'Mérkőzések | eredmények'!I:I))</f>
        <v>121</v>
      </c>
      <c r="E8">
        <f>IF(cs_7="","",1000+SUMIF('Mérkőzések | eredmények'!$C:$C,cs_7,'Mérkőzések | eredmények'!J:J)+SUMIF('Mérkőzések | eredmények'!$D:$D,cs_7,'Mérkőzések | eredmények'!K:K))</f>
        <v>1377</v>
      </c>
      <c r="F8" s="69">
        <f>IF(cs_7="","",VALUE(Csapatok[[#This Row],[Pontok]]&amp;Csapatok[[#This Row],[Nyert Mérkőzés]]&amp;Csapatok[[#This Row],[Nyert szettek]]&amp;Csapatok[[#This Row],[Szerzett pont]]))</f>
        <v>1041071211377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9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1" zoomScale="75" zoomScaleNormal="75" workbookViewId="0">
      <selection activeCell="B1" sqref="B1"/>
    </sheetView>
  </sheetViews>
  <sheetFormatPr defaultRowHeight="15" x14ac:dyDescent="0.25"/>
  <cols>
    <col min="1" max="1" width="16.85546875" hidden="1" customWidth="1"/>
    <col min="2" max="2" width="36" style="60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6" t="s">
        <v>24</v>
      </c>
      <c r="R1" s="97"/>
      <c r="S1" s="97" t="s">
        <v>25</v>
      </c>
      <c r="T1" s="97"/>
      <c r="U1" s="97" t="s">
        <v>26</v>
      </c>
      <c r="V1" s="98"/>
    </row>
    <row r="2" spans="1:22" ht="19.5" thickBot="1" x14ac:dyDescent="0.3">
      <c r="A2" t="str">
        <f>IF(B2="","",B2&amp;"|"&amp;D2)</f>
        <v>FIREBALLS-OMEGA I.|MEAFC-ANICO KÉSZHÁZAK</v>
      </c>
      <c r="B2" s="53" t="s">
        <v>29</v>
      </c>
      <c r="C2" s="54" t="s">
        <v>22</v>
      </c>
      <c r="D2" s="55" t="s">
        <v>31</v>
      </c>
      <c r="E2" s="93" t="s">
        <v>17</v>
      </c>
      <c r="F2" s="94"/>
      <c r="G2" s="93" t="s">
        <v>18</v>
      </c>
      <c r="H2" s="94"/>
      <c r="I2" s="93" t="s">
        <v>19</v>
      </c>
      <c r="J2" s="94"/>
      <c r="K2" s="93" t="s">
        <v>20</v>
      </c>
      <c r="L2" s="94"/>
      <c r="M2" s="93" t="s">
        <v>21</v>
      </c>
      <c r="N2" s="94"/>
      <c r="O2" s="95" t="s">
        <v>23</v>
      </c>
      <c r="P2" s="95"/>
      <c r="Q2" s="57">
        <f>IF(O3&gt;P3,1,0)+IF(O4&gt;P4,1,0)+IF(O5&gt;P5,1,0)+IF(O6&gt;P6,1,0)</f>
        <v>1</v>
      </c>
      <c r="R2" s="58">
        <f>IF(O3&lt;P3,1,0)+IF(O4&lt;P4,1,0)+IF(O5&lt;P5,1,0)+IF(O6&lt;P6,1,0)</f>
        <v>3</v>
      </c>
      <c r="S2" s="58">
        <f>SUM(O3:O6)</f>
        <v>5</v>
      </c>
      <c r="T2" s="58">
        <f>SUM(P3:P6)</f>
        <v>9</v>
      </c>
      <c r="U2" s="58">
        <f>SUM(E3:E6,G3:G6,I3:I6,K3:K6,M3:M6)</f>
        <v>106</v>
      </c>
      <c r="V2" s="59">
        <f>SUM(F3:F6,H3:H6,J3:J6,L3:L6,N3:N6)</f>
        <v>134</v>
      </c>
    </row>
    <row r="3" spans="1:22" ht="18" customHeight="1" x14ac:dyDescent="0.3">
      <c r="B3" s="61" t="s">
        <v>78</v>
      </c>
      <c r="C3" s="41">
        <v>4</v>
      </c>
      <c r="D3" s="56" t="s">
        <v>79</v>
      </c>
      <c r="E3" s="70">
        <v>13</v>
      </c>
      <c r="F3" s="71">
        <v>15</v>
      </c>
      <c r="G3" s="70">
        <v>6</v>
      </c>
      <c r="H3" s="71">
        <v>11</v>
      </c>
      <c r="I3" s="72">
        <v>0</v>
      </c>
      <c r="J3" s="71">
        <v>11</v>
      </c>
      <c r="K3" s="70"/>
      <c r="L3" s="71"/>
      <c r="M3" s="72"/>
      <c r="N3" s="71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80</v>
      </c>
      <c r="C4" s="42">
        <v>3</v>
      </c>
      <c r="D4" s="39" t="s">
        <v>81</v>
      </c>
      <c r="E4" s="73">
        <v>11</v>
      </c>
      <c r="F4" s="74">
        <v>7</v>
      </c>
      <c r="G4" s="73">
        <v>11</v>
      </c>
      <c r="H4" s="74">
        <v>7</v>
      </c>
      <c r="I4" s="75">
        <v>9</v>
      </c>
      <c r="J4" s="74">
        <v>11</v>
      </c>
      <c r="K4" s="73">
        <v>2</v>
      </c>
      <c r="L4" s="74">
        <v>11</v>
      </c>
      <c r="M4" s="75">
        <v>7</v>
      </c>
      <c r="N4" s="74">
        <v>11</v>
      </c>
      <c r="O4" s="46">
        <f t="shared" ref="O4:O6" si="0">IF(E4&gt;F4,1,0)+IF(G4&gt;H4,1,0)+IF(I4&gt;J4,1,0)+IF(K4&gt;L4,1,0)+IF(M4&gt;N4,1,0)</f>
        <v>2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82</v>
      </c>
      <c r="C5" s="42">
        <v>1</v>
      </c>
      <c r="D5" s="39" t="s">
        <v>83</v>
      </c>
      <c r="E5" s="73">
        <v>11</v>
      </c>
      <c r="F5" s="74">
        <v>2</v>
      </c>
      <c r="G5" s="73">
        <v>11</v>
      </c>
      <c r="H5" s="74">
        <v>6</v>
      </c>
      <c r="I5" s="75">
        <v>11</v>
      </c>
      <c r="J5" s="74">
        <v>9</v>
      </c>
      <c r="K5" s="73"/>
      <c r="L5" s="74"/>
      <c r="M5" s="75"/>
      <c r="N5" s="74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84</v>
      </c>
      <c r="C6" s="43">
        <v>2</v>
      </c>
      <c r="D6" s="40" t="s">
        <v>85</v>
      </c>
      <c r="E6" s="76">
        <v>4</v>
      </c>
      <c r="F6" s="77">
        <v>11</v>
      </c>
      <c r="G6" s="76">
        <v>6</v>
      </c>
      <c r="H6" s="77">
        <v>11</v>
      </c>
      <c r="I6" s="78">
        <v>4</v>
      </c>
      <c r="J6" s="77">
        <v>11</v>
      </c>
      <c r="K6" s="76"/>
      <c r="L6" s="77"/>
      <c r="M6" s="78"/>
      <c r="N6" s="77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96" t="s">
        <v>24</v>
      </c>
      <c r="R9" s="97"/>
      <c r="S9" s="97" t="s">
        <v>25</v>
      </c>
      <c r="T9" s="97"/>
      <c r="U9" s="97" t="s">
        <v>26</v>
      </c>
      <c r="V9" s="98"/>
    </row>
    <row r="10" spans="1:22" ht="19.5" thickBot="1" x14ac:dyDescent="0.3">
      <c r="A10" t="str">
        <f>IF(B10="","",B10&amp;"|"&amp;D10)</f>
        <v>VÁCI FSE|TÖRÖK SQUASH AKADÉMIA</v>
      </c>
      <c r="B10" s="53" t="s">
        <v>35</v>
      </c>
      <c r="C10" s="54" t="s">
        <v>22</v>
      </c>
      <c r="D10" s="55" t="s">
        <v>33</v>
      </c>
      <c r="E10" s="93" t="s">
        <v>17</v>
      </c>
      <c r="F10" s="94"/>
      <c r="G10" s="93" t="s">
        <v>18</v>
      </c>
      <c r="H10" s="94"/>
      <c r="I10" s="93" t="s">
        <v>19</v>
      </c>
      <c r="J10" s="94"/>
      <c r="K10" s="93" t="s">
        <v>20</v>
      </c>
      <c r="L10" s="94"/>
      <c r="M10" s="93" t="s">
        <v>21</v>
      </c>
      <c r="N10" s="94"/>
      <c r="O10" s="95" t="s">
        <v>23</v>
      </c>
      <c r="P10" s="95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0</v>
      </c>
      <c r="T10" s="58">
        <f>SUM(P11:P14)</f>
        <v>12</v>
      </c>
      <c r="U10" s="58">
        <f>SUM(E11:E14,G11:G14,I11:I14,K11:K14,M11:M14)</f>
        <v>56</v>
      </c>
      <c r="V10" s="59">
        <f>SUM(F11:F14,H11:H14,J11:J14,L11:L14,N11:N14)</f>
        <v>134</v>
      </c>
    </row>
    <row r="11" spans="1:22" ht="18.75" x14ac:dyDescent="0.3">
      <c r="B11" s="61" t="s">
        <v>86</v>
      </c>
      <c r="C11" s="41">
        <v>4</v>
      </c>
      <c r="D11" s="56" t="s">
        <v>87</v>
      </c>
      <c r="E11" s="70">
        <v>8</v>
      </c>
      <c r="F11" s="71">
        <v>11</v>
      </c>
      <c r="G11" s="70">
        <v>3</v>
      </c>
      <c r="H11" s="71">
        <v>11</v>
      </c>
      <c r="I11" s="72">
        <v>2</v>
      </c>
      <c r="J11" s="71">
        <v>11</v>
      </c>
      <c r="K11" s="70"/>
      <c r="L11" s="71"/>
      <c r="M11" s="72"/>
      <c r="N11" s="71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88</v>
      </c>
      <c r="C12" s="42">
        <v>3</v>
      </c>
      <c r="D12" s="39" t="s">
        <v>89</v>
      </c>
      <c r="E12" s="73">
        <v>7</v>
      </c>
      <c r="F12" s="74">
        <v>11</v>
      </c>
      <c r="G12" s="73">
        <v>1</v>
      </c>
      <c r="H12" s="74">
        <v>11</v>
      </c>
      <c r="I12" s="75">
        <v>11</v>
      </c>
      <c r="J12" s="74">
        <v>13</v>
      </c>
      <c r="K12" s="73"/>
      <c r="L12" s="74"/>
      <c r="M12" s="75"/>
      <c r="N12" s="74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90</v>
      </c>
      <c r="C13" s="42">
        <v>1</v>
      </c>
      <c r="D13" s="39" t="s">
        <v>91</v>
      </c>
      <c r="E13" s="73">
        <v>9</v>
      </c>
      <c r="F13" s="74">
        <v>11</v>
      </c>
      <c r="G13" s="73">
        <v>3</v>
      </c>
      <c r="H13" s="74">
        <v>11</v>
      </c>
      <c r="I13" s="75">
        <v>4</v>
      </c>
      <c r="J13" s="74">
        <v>11</v>
      </c>
      <c r="K13" s="73"/>
      <c r="L13" s="74"/>
      <c r="M13" s="75"/>
      <c r="N13" s="74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92</v>
      </c>
      <c r="C14" s="43">
        <v>2</v>
      </c>
      <c r="D14" s="40" t="s">
        <v>93</v>
      </c>
      <c r="E14" s="76">
        <v>4</v>
      </c>
      <c r="F14" s="77">
        <v>11</v>
      </c>
      <c r="G14" s="76">
        <v>0</v>
      </c>
      <c r="H14" s="77">
        <v>11</v>
      </c>
      <c r="I14" s="78">
        <v>4</v>
      </c>
      <c r="J14" s="77">
        <v>11</v>
      </c>
      <c r="K14" s="76"/>
      <c r="L14" s="77"/>
      <c r="M14" s="78"/>
      <c r="N14" s="77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96" t="s">
        <v>24</v>
      </c>
      <c r="R17" s="97"/>
      <c r="S17" s="97" t="s">
        <v>25</v>
      </c>
      <c r="T17" s="97"/>
      <c r="U17" s="97" t="s">
        <v>26</v>
      </c>
      <c r="V17" s="98"/>
    </row>
    <row r="18" spans="1:22" ht="19.5" thickBot="1" x14ac:dyDescent="0.3">
      <c r="A18" t="str">
        <f>IF(B18="","",B18&amp;"|"&amp;D18)</f>
        <v>FIREBALLS-OMEGA III.|PÉCSI FALLABDA SE II.</v>
      </c>
      <c r="B18" s="53" t="s">
        <v>32</v>
      </c>
      <c r="C18" s="54" t="s">
        <v>22</v>
      </c>
      <c r="D18" s="55" t="s">
        <v>30</v>
      </c>
      <c r="E18" s="93" t="s">
        <v>17</v>
      </c>
      <c r="F18" s="94"/>
      <c r="G18" s="93" t="s">
        <v>18</v>
      </c>
      <c r="H18" s="94"/>
      <c r="I18" s="93" t="s">
        <v>19</v>
      </c>
      <c r="J18" s="94"/>
      <c r="K18" s="93" t="s">
        <v>20</v>
      </c>
      <c r="L18" s="94"/>
      <c r="M18" s="93" t="s">
        <v>21</v>
      </c>
      <c r="N18" s="94"/>
      <c r="O18" s="95" t="s">
        <v>23</v>
      </c>
      <c r="P18" s="95"/>
      <c r="Q18" s="57">
        <f>IF(O19&gt;P19,1,0)+IF(O20&gt;P20,1,0)+IF(O21&gt;P21,1,0)+IF(O22&gt;P22,1,0)</f>
        <v>0</v>
      </c>
      <c r="R18" s="58">
        <f>IF(O19&lt;P19,1,0)+IF(O20&lt;P20,1,0)+IF(O21&lt;P21,1,0)+IF(O22&lt;P22,1,0)</f>
        <v>4</v>
      </c>
      <c r="S18" s="58">
        <f>SUM(O19:O22)</f>
        <v>0</v>
      </c>
      <c r="T18" s="58">
        <f>SUM(P19:P22)</f>
        <v>12</v>
      </c>
      <c r="U18" s="58">
        <f>SUM(E19:E22,G19:G22,I19:I22,K19:K22,M19:M22)</f>
        <v>60</v>
      </c>
      <c r="V18" s="59">
        <f>SUM(F19:F22,H19:H22,J19:J22,L19:L22,N19:N22)</f>
        <v>132</v>
      </c>
    </row>
    <row r="19" spans="1:22" ht="18.75" x14ac:dyDescent="0.3">
      <c r="B19" s="61" t="s">
        <v>94</v>
      </c>
      <c r="C19" s="41">
        <v>4</v>
      </c>
      <c r="D19" s="56" t="s">
        <v>95</v>
      </c>
      <c r="E19" s="70">
        <v>5</v>
      </c>
      <c r="F19" s="71">
        <v>11</v>
      </c>
      <c r="G19" s="70">
        <v>2</v>
      </c>
      <c r="H19" s="71">
        <v>11</v>
      </c>
      <c r="I19" s="72">
        <v>4</v>
      </c>
      <c r="J19" s="71">
        <v>11</v>
      </c>
      <c r="K19" s="70"/>
      <c r="L19" s="71"/>
      <c r="M19" s="72"/>
      <c r="N19" s="71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.75" x14ac:dyDescent="0.3">
      <c r="B20" s="62" t="s">
        <v>96</v>
      </c>
      <c r="C20" s="42">
        <v>3</v>
      </c>
      <c r="D20" s="39" t="s">
        <v>97</v>
      </c>
      <c r="E20" s="73">
        <v>8</v>
      </c>
      <c r="F20" s="74">
        <v>11</v>
      </c>
      <c r="G20" s="73">
        <v>4</v>
      </c>
      <c r="H20" s="74">
        <v>11</v>
      </c>
      <c r="I20" s="75">
        <v>9</v>
      </c>
      <c r="J20" s="74">
        <v>11</v>
      </c>
      <c r="K20" s="73"/>
      <c r="L20" s="74"/>
      <c r="M20" s="75"/>
      <c r="N20" s="74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110</v>
      </c>
      <c r="C21" s="42">
        <v>1</v>
      </c>
      <c r="D21" s="39" t="s">
        <v>98</v>
      </c>
      <c r="E21" s="73">
        <v>7</v>
      </c>
      <c r="F21" s="74">
        <v>11</v>
      </c>
      <c r="G21" s="73">
        <v>0</v>
      </c>
      <c r="H21" s="74">
        <v>11</v>
      </c>
      <c r="I21" s="75">
        <v>6</v>
      </c>
      <c r="J21" s="74">
        <v>11</v>
      </c>
      <c r="K21" s="73"/>
      <c r="L21" s="74"/>
      <c r="M21" s="75"/>
      <c r="N21" s="74"/>
      <c r="O21" s="46">
        <f t="shared" si="4"/>
        <v>0</v>
      </c>
      <c r="P21" s="47">
        <f t="shared" si="5"/>
        <v>3</v>
      </c>
    </row>
    <row r="22" spans="1:22" ht="19.5" thickBot="1" x14ac:dyDescent="0.35">
      <c r="B22" s="63" t="s">
        <v>99</v>
      </c>
      <c r="C22" s="43">
        <v>2</v>
      </c>
      <c r="D22" s="40" t="s">
        <v>100</v>
      </c>
      <c r="E22" s="76">
        <v>6</v>
      </c>
      <c r="F22" s="77">
        <v>11</v>
      </c>
      <c r="G22" s="76">
        <v>4</v>
      </c>
      <c r="H22" s="77">
        <v>11</v>
      </c>
      <c r="I22" s="78">
        <v>5</v>
      </c>
      <c r="J22" s="77">
        <v>11</v>
      </c>
      <c r="K22" s="76"/>
      <c r="L22" s="77"/>
      <c r="M22" s="78"/>
      <c r="N22" s="77"/>
      <c r="O22" s="48">
        <f t="shared" si="4"/>
        <v>0</v>
      </c>
      <c r="P22" s="49">
        <f t="shared" si="5"/>
        <v>3</v>
      </c>
    </row>
    <row r="24" spans="1:22" ht="15.75" thickBot="1" x14ac:dyDescent="0.3"/>
    <row r="25" spans="1:22" ht="15.75" thickBot="1" x14ac:dyDescent="0.3">
      <c r="Q25" s="96" t="s">
        <v>24</v>
      </c>
      <c r="R25" s="97"/>
      <c r="S25" s="97" t="s">
        <v>25</v>
      </c>
      <c r="T25" s="97"/>
      <c r="U25" s="97" t="s">
        <v>26</v>
      </c>
      <c r="V25" s="98"/>
    </row>
    <row r="26" spans="1:22" ht="19.5" thickBot="1" x14ac:dyDescent="0.3">
      <c r="A26" t="str">
        <f>IF(B26="","",B26&amp;"|"&amp;D26)</f>
        <v>VÁCI FSE|BSA</v>
      </c>
      <c r="B26" s="53" t="s">
        <v>35</v>
      </c>
      <c r="C26" s="54" t="s">
        <v>22</v>
      </c>
      <c r="D26" s="55" t="s">
        <v>34</v>
      </c>
      <c r="E26" s="93" t="s">
        <v>17</v>
      </c>
      <c r="F26" s="94"/>
      <c r="G26" s="93" t="s">
        <v>18</v>
      </c>
      <c r="H26" s="94"/>
      <c r="I26" s="93" t="s">
        <v>19</v>
      </c>
      <c r="J26" s="94"/>
      <c r="K26" s="93" t="s">
        <v>20</v>
      </c>
      <c r="L26" s="94"/>
      <c r="M26" s="93" t="s">
        <v>21</v>
      </c>
      <c r="N26" s="94"/>
      <c r="O26" s="95" t="s">
        <v>23</v>
      </c>
      <c r="P26" s="95"/>
      <c r="Q26" s="57">
        <f>IF(O27&gt;P27,1,0)+IF(O28&gt;P28,1,0)+IF(O29&gt;P29,1,0)+IF(O30&gt;P30,1,0)</f>
        <v>1</v>
      </c>
      <c r="R26" s="58">
        <f>IF(O27&lt;P27,1,0)+IF(O28&lt;P28,1,0)+IF(O29&lt;P29,1,0)+IF(O30&lt;P30,1,0)</f>
        <v>3</v>
      </c>
      <c r="S26" s="58">
        <f>SUM(O27:O30)</f>
        <v>3</v>
      </c>
      <c r="T26" s="58">
        <f>SUM(P27:P30)</f>
        <v>10</v>
      </c>
      <c r="U26" s="58">
        <f>SUM(E27:E30,G27:G30,I27:I30,K27:K30,M27:M30)</f>
        <v>84</v>
      </c>
      <c r="V26" s="59">
        <f>SUM(F27:F30,H27:H30,J27:J30,L27:L30,N27:N30)</f>
        <v>125</v>
      </c>
    </row>
    <row r="27" spans="1:22" ht="18.75" x14ac:dyDescent="0.3">
      <c r="B27" s="61" t="s">
        <v>86</v>
      </c>
      <c r="C27" s="41">
        <v>4</v>
      </c>
      <c r="D27" s="56" t="s">
        <v>101</v>
      </c>
      <c r="E27" s="70">
        <v>3</v>
      </c>
      <c r="F27" s="71">
        <v>11</v>
      </c>
      <c r="G27" s="70">
        <v>9</v>
      </c>
      <c r="H27" s="71">
        <v>11</v>
      </c>
      <c r="I27" s="72">
        <v>6</v>
      </c>
      <c r="J27" s="71">
        <v>11</v>
      </c>
      <c r="K27" s="70"/>
      <c r="L27" s="71"/>
      <c r="M27" s="72"/>
      <c r="N27" s="71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88</v>
      </c>
      <c r="C28" s="42">
        <v>3</v>
      </c>
      <c r="D28" s="39" t="s">
        <v>102</v>
      </c>
      <c r="E28" s="73">
        <v>8</v>
      </c>
      <c r="F28" s="74">
        <v>11</v>
      </c>
      <c r="G28" s="73">
        <v>5</v>
      </c>
      <c r="H28" s="74">
        <v>11</v>
      </c>
      <c r="I28" s="75">
        <v>3</v>
      </c>
      <c r="J28" s="74">
        <v>11</v>
      </c>
      <c r="K28" s="73"/>
      <c r="L28" s="74"/>
      <c r="M28" s="75"/>
      <c r="N28" s="74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103</v>
      </c>
      <c r="C29" s="42">
        <v>1</v>
      </c>
      <c r="D29" s="39" t="s">
        <v>104</v>
      </c>
      <c r="E29" s="73">
        <v>2</v>
      </c>
      <c r="F29" s="74">
        <v>11</v>
      </c>
      <c r="G29" s="73">
        <v>9</v>
      </c>
      <c r="H29" s="74">
        <v>11</v>
      </c>
      <c r="I29" s="75">
        <v>4</v>
      </c>
      <c r="J29" s="74">
        <v>11</v>
      </c>
      <c r="K29" s="73"/>
      <c r="L29" s="74"/>
      <c r="M29" s="75"/>
      <c r="N29" s="74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92</v>
      </c>
      <c r="C30" s="43">
        <v>2</v>
      </c>
      <c r="D30" s="40" t="s">
        <v>105</v>
      </c>
      <c r="E30" s="76">
        <v>2</v>
      </c>
      <c r="F30" s="77">
        <v>11</v>
      </c>
      <c r="G30" s="76">
        <v>11</v>
      </c>
      <c r="H30" s="77">
        <v>6</v>
      </c>
      <c r="I30" s="78">
        <v>11</v>
      </c>
      <c r="J30" s="77">
        <v>4</v>
      </c>
      <c r="K30" s="76">
        <v>11</v>
      </c>
      <c r="L30" s="77">
        <v>5</v>
      </c>
      <c r="M30" s="78"/>
      <c r="N30" s="77"/>
      <c r="O30" s="48">
        <f t="shared" si="6"/>
        <v>3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96" t="s">
        <v>24</v>
      </c>
      <c r="R33" s="97"/>
      <c r="S33" s="97" t="s">
        <v>25</v>
      </c>
      <c r="T33" s="97"/>
      <c r="U33" s="97" t="s">
        <v>26</v>
      </c>
      <c r="V33" s="98"/>
    </row>
    <row r="34" spans="1:22" ht="19.5" thickBot="1" x14ac:dyDescent="0.3">
      <c r="A34" t="str">
        <f>IF(B34="","",B34&amp;"|"&amp;D34)</f>
        <v>TÖRÖK SQUASH AKADÉMIA|BSA</v>
      </c>
      <c r="B34" s="53" t="s">
        <v>33</v>
      </c>
      <c r="C34" s="54" t="s">
        <v>22</v>
      </c>
      <c r="D34" s="55" t="s">
        <v>34</v>
      </c>
      <c r="E34" s="93" t="s">
        <v>17</v>
      </c>
      <c r="F34" s="94"/>
      <c r="G34" s="93" t="s">
        <v>18</v>
      </c>
      <c r="H34" s="94"/>
      <c r="I34" s="93" t="s">
        <v>19</v>
      </c>
      <c r="J34" s="94"/>
      <c r="K34" s="93" t="s">
        <v>20</v>
      </c>
      <c r="L34" s="94"/>
      <c r="M34" s="93" t="s">
        <v>21</v>
      </c>
      <c r="N34" s="94"/>
      <c r="O34" s="95" t="s">
        <v>23</v>
      </c>
      <c r="P34" s="95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9</v>
      </c>
      <c r="T34" s="58">
        <f>SUM(P35:P38)</f>
        <v>3</v>
      </c>
      <c r="U34" s="58">
        <f>SUM(E35:E38,G35:G38,I35:I38,K35:K38,M35:M38)</f>
        <v>127</v>
      </c>
      <c r="V34" s="59">
        <f>SUM(F35:F38,H35:H38,J35:J38,L35:L38,N35:N38)</f>
        <v>77</v>
      </c>
    </row>
    <row r="35" spans="1:22" ht="18.75" x14ac:dyDescent="0.3">
      <c r="B35" s="61" t="s">
        <v>106</v>
      </c>
      <c r="C35" s="41">
        <v>4</v>
      </c>
      <c r="D35" s="56" t="s">
        <v>107</v>
      </c>
      <c r="E35" s="70">
        <v>11</v>
      </c>
      <c r="F35" s="71">
        <v>7</v>
      </c>
      <c r="G35" s="70">
        <v>11</v>
      </c>
      <c r="H35" s="71">
        <v>2</v>
      </c>
      <c r="I35" s="72">
        <v>11</v>
      </c>
      <c r="J35" s="71">
        <v>4</v>
      </c>
      <c r="K35" s="70"/>
      <c r="L35" s="71"/>
      <c r="M35" s="72"/>
      <c r="N35" s="71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2" t="s">
        <v>93</v>
      </c>
      <c r="C36" s="42">
        <v>3</v>
      </c>
      <c r="D36" s="39" t="s">
        <v>101</v>
      </c>
      <c r="E36" s="73">
        <v>11</v>
      </c>
      <c r="F36" s="74">
        <v>2</v>
      </c>
      <c r="G36" s="73">
        <v>13</v>
      </c>
      <c r="H36" s="74">
        <v>11</v>
      </c>
      <c r="I36" s="75">
        <v>11</v>
      </c>
      <c r="J36" s="74">
        <v>4</v>
      </c>
      <c r="K36" s="73"/>
      <c r="L36" s="74"/>
      <c r="M36" s="75"/>
      <c r="N36" s="74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108</v>
      </c>
      <c r="C37" s="42">
        <v>1</v>
      </c>
      <c r="D37" s="39" t="s">
        <v>104</v>
      </c>
      <c r="E37" s="73">
        <v>14</v>
      </c>
      <c r="F37" s="74">
        <v>16</v>
      </c>
      <c r="G37" s="73">
        <v>5</v>
      </c>
      <c r="H37" s="74">
        <v>11</v>
      </c>
      <c r="I37" s="75">
        <v>7</v>
      </c>
      <c r="J37" s="74">
        <v>11</v>
      </c>
      <c r="K37" s="73"/>
      <c r="L37" s="74"/>
      <c r="M37" s="75"/>
      <c r="N37" s="74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3" t="s">
        <v>91</v>
      </c>
      <c r="C38" s="43">
        <v>2</v>
      </c>
      <c r="D38" s="40" t="s">
        <v>105</v>
      </c>
      <c r="E38" s="76">
        <v>11</v>
      </c>
      <c r="F38" s="77">
        <v>6</v>
      </c>
      <c r="G38" s="76">
        <v>11</v>
      </c>
      <c r="H38" s="77">
        <v>2</v>
      </c>
      <c r="I38" s="78">
        <v>11</v>
      </c>
      <c r="J38" s="77">
        <v>1</v>
      </c>
      <c r="K38" s="76"/>
      <c r="L38" s="77"/>
      <c r="M38" s="78"/>
      <c r="N38" s="77"/>
      <c r="O38" s="48">
        <f t="shared" si="8"/>
        <v>3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6" t="s">
        <v>24</v>
      </c>
      <c r="R41" s="97"/>
      <c r="S41" s="97" t="s">
        <v>25</v>
      </c>
      <c r="T41" s="97"/>
      <c r="U41" s="97" t="s">
        <v>26</v>
      </c>
      <c r="V41" s="98"/>
    </row>
    <row r="42" spans="1:22" ht="19.5" thickBot="1" x14ac:dyDescent="0.3">
      <c r="A42" t="str">
        <f>IF(B42="","",B42&amp;"|"&amp;D42)</f>
        <v>FIREBALLS-OMEGA I.|FIREBALLS-OMEGA III.</v>
      </c>
      <c r="B42" s="53" t="s">
        <v>29</v>
      </c>
      <c r="C42" s="54" t="s">
        <v>22</v>
      </c>
      <c r="D42" s="55" t="s">
        <v>32</v>
      </c>
      <c r="E42" s="93" t="s">
        <v>17</v>
      </c>
      <c r="F42" s="94"/>
      <c r="G42" s="93" t="s">
        <v>18</v>
      </c>
      <c r="H42" s="94"/>
      <c r="I42" s="93" t="s">
        <v>19</v>
      </c>
      <c r="J42" s="94"/>
      <c r="K42" s="93" t="s">
        <v>20</v>
      </c>
      <c r="L42" s="94"/>
      <c r="M42" s="93" t="s">
        <v>21</v>
      </c>
      <c r="N42" s="94"/>
      <c r="O42" s="95" t="s">
        <v>23</v>
      </c>
      <c r="P42" s="95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0</v>
      </c>
      <c r="U42" s="58">
        <f>SUM(E43:E46,G43:G46,I43:I46,K43:K46,M43:M46)</f>
        <v>132</v>
      </c>
      <c r="V42" s="59">
        <f>SUM(F43:F46,H43:H46,J43:J46,L43:L46,N43:N46)</f>
        <v>57</v>
      </c>
    </row>
    <row r="43" spans="1:22" ht="18.75" x14ac:dyDescent="0.3">
      <c r="B43" s="61" t="s">
        <v>109</v>
      </c>
      <c r="C43" s="41">
        <v>4</v>
      </c>
      <c r="D43" s="56" t="s">
        <v>94</v>
      </c>
      <c r="E43" s="70">
        <v>11</v>
      </c>
      <c r="F43" s="71">
        <v>5</v>
      </c>
      <c r="G43" s="70">
        <v>11</v>
      </c>
      <c r="H43" s="71">
        <v>2</v>
      </c>
      <c r="I43" s="72">
        <v>11</v>
      </c>
      <c r="J43" s="71">
        <v>7</v>
      </c>
      <c r="K43" s="70"/>
      <c r="L43" s="71"/>
      <c r="M43" s="72"/>
      <c r="N43" s="71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78</v>
      </c>
      <c r="C44" s="42">
        <v>3</v>
      </c>
      <c r="D44" s="39" t="s">
        <v>96</v>
      </c>
      <c r="E44" s="73">
        <v>11</v>
      </c>
      <c r="F44" s="74">
        <v>5</v>
      </c>
      <c r="G44" s="73">
        <v>11</v>
      </c>
      <c r="H44" s="74">
        <v>6</v>
      </c>
      <c r="I44" s="75">
        <v>11</v>
      </c>
      <c r="J44" s="74">
        <v>4</v>
      </c>
      <c r="K44" s="73"/>
      <c r="L44" s="74"/>
      <c r="M44" s="75"/>
      <c r="N44" s="74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84</v>
      </c>
      <c r="C45" s="42">
        <v>1</v>
      </c>
      <c r="D45" s="39" t="s">
        <v>110</v>
      </c>
      <c r="E45" s="73">
        <v>11</v>
      </c>
      <c r="F45" s="74">
        <v>3</v>
      </c>
      <c r="G45" s="73">
        <v>11</v>
      </c>
      <c r="H45" s="74">
        <v>4</v>
      </c>
      <c r="I45" s="75">
        <v>11</v>
      </c>
      <c r="J45" s="74">
        <v>4</v>
      </c>
      <c r="K45" s="73"/>
      <c r="L45" s="74"/>
      <c r="M45" s="75"/>
      <c r="N45" s="74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80</v>
      </c>
      <c r="C46" s="43">
        <v>2</v>
      </c>
      <c r="D46" s="40" t="s">
        <v>99</v>
      </c>
      <c r="E46" s="76">
        <v>11</v>
      </c>
      <c r="F46" s="77">
        <v>8</v>
      </c>
      <c r="G46" s="76">
        <v>11</v>
      </c>
      <c r="H46" s="77">
        <v>4</v>
      </c>
      <c r="I46" s="78">
        <v>11</v>
      </c>
      <c r="J46" s="77">
        <v>5</v>
      </c>
      <c r="K46" s="76"/>
      <c r="L46" s="77"/>
      <c r="M46" s="78"/>
      <c r="N46" s="77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6" t="s">
        <v>24</v>
      </c>
      <c r="R49" s="97"/>
      <c r="S49" s="97" t="s">
        <v>25</v>
      </c>
      <c r="T49" s="97"/>
      <c r="U49" s="97" t="s">
        <v>26</v>
      </c>
      <c r="V49" s="98"/>
    </row>
    <row r="50" spans="1:22" ht="19.5" thickBot="1" x14ac:dyDescent="0.3">
      <c r="A50" t="str">
        <f>IF(B50="","",B50&amp;"|"&amp;D50)</f>
        <v>PÉCSI FALLABDA SE II.|MEAFC-ANICO KÉSZHÁZAK</v>
      </c>
      <c r="B50" s="53" t="s">
        <v>30</v>
      </c>
      <c r="C50" s="54" t="s">
        <v>22</v>
      </c>
      <c r="D50" s="55" t="s">
        <v>31</v>
      </c>
      <c r="E50" s="93" t="s">
        <v>17</v>
      </c>
      <c r="F50" s="94"/>
      <c r="G50" s="93" t="s">
        <v>18</v>
      </c>
      <c r="H50" s="94"/>
      <c r="I50" s="93" t="s">
        <v>19</v>
      </c>
      <c r="J50" s="94"/>
      <c r="K50" s="93" t="s">
        <v>20</v>
      </c>
      <c r="L50" s="94"/>
      <c r="M50" s="93" t="s">
        <v>21</v>
      </c>
      <c r="N50" s="94"/>
      <c r="O50" s="95" t="s">
        <v>23</v>
      </c>
      <c r="P50" s="95"/>
      <c r="Q50" s="57">
        <f>IF(O51&gt;P51,1,0)+IF(O52&gt;P52,1,0)+IF(O53&gt;P53,1,0)+IF(O54&gt;P54,1,0)</f>
        <v>0</v>
      </c>
      <c r="R50" s="58">
        <f>IF(O51&lt;P51,1,0)+IF(O52&lt;P52,1,0)+IF(O53&lt;P53,1,0)+IF(O54&lt;P54,1,0)</f>
        <v>4</v>
      </c>
      <c r="S50" s="58">
        <f>SUM(O51:O54)</f>
        <v>2</v>
      </c>
      <c r="T50" s="58">
        <f>SUM(P51:P54)</f>
        <v>12</v>
      </c>
      <c r="U50" s="58">
        <f>SUM(E51:E54,G51:G54,I51:I54,K51:K54,M51:M54)</f>
        <v>88</v>
      </c>
      <c r="V50" s="59">
        <f>SUM(F51:F54,H51:H54,J51:J54,L51:L54,N51:N54)</f>
        <v>142</v>
      </c>
    </row>
    <row r="51" spans="1:22" ht="18.75" x14ac:dyDescent="0.3">
      <c r="B51" s="61" t="s">
        <v>95</v>
      </c>
      <c r="C51" s="41">
        <v>4</v>
      </c>
      <c r="D51" s="56" t="s">
        <v>79</v>
      </c>
      <c r="E51" s="70">
        <v>1</v>
      </c>
      <c r="F51" s="71">
        <v>11</v>
      </c>
      <c r="G51" s="70">
        <v>5</v>
      </c>
      <c r="H51" s="71">
        <v>11</v>
      </c>
      <c r="I51" s="72">
        <v>8</v>
      </c>
      <c r="J51" s="71">
        <v>11</v>
      </c>
      <c r="K51" s="70"/>
      <c r="L51" s="71"/>
      <c r="M51" s="72"/>
      <c r="N51" s="71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97</v>
      </c>
      <c r="C52" s="42">
        <v>3</v>
      </c>
      <c r="D52" s="39" t="s">
        <v>81</v>
      </c>
      <c r="E52" s="73">
        <v>7</v>
      </c>
      <c r="F52" s="74">
        <v>11</v>
      </c>
      <c r="G52" s="73">
        <v>6</v>
      </c>
      <c r="H52" s="74">
        <v>11</v>
      </c>
      <c r="I52" s="75">
        <v>10</v>
      </c>
      <c r="J52" s="74">
        <v>12</v>
      </c>
      <c r="K52" s="73"/>
      <c r="L52" s="74"/>
      <c r="M52" s="75"/>
      <c r="N52" s="74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98</v>
      </c>
      <c r="C53" s="42">
        <v>1</v>
      </c>
      <c r="D53" s="39" t="s">
        <v>111</v>
      </c>
      <c r="E53" s="73">
        <v>2</v>
      </c>
      <c r="F53" s="74">
        <v>11</v>
      </c>
      <c r="G53" s="73">
        <v>3</v>
      </c>
      <c r="H53" s="74">
        <v>11</v>
      </c>
      <c r="I53" s="75">
        <v>11</v>
      </c>
      <c r="J53" s="74">
        <v>5</v>
      </c>
      <c r="K53" s="73">
        <v>11</v>
      </c>
      <c r="L53" s="74">
        <v>4</v>
      </c>
      <c r="M53" s="75">
        <v>9</v>
      </c>
      <c r="N53" s="74">
        <v>11</v>
      </c>
      <c r="O53" s="46">
        <f t="shared" si="12"/>
        <v>2</v>
      </c>
      <c r="P53" s="47">
        <f t="shared" si="13"/>
        <v>3</v>
      </c>
    </row>
    <row r="54" spans="1:22" ht="19.5" thickBot="1" x14ac:dyDescent="0.35">
      <c r="B54" s="63" t="s">
        <v>100</v>
      </c>
      <c r="C54" s="43">
        <v>2</v>
      </c>
      <c r="D54" s="40" t="s">
        <v>85</v>
      </c>
      <c r="E54" s="76">
        <v>7</v>
      </c>
      <c r="F54" s="77">
        <v>11</v>
      </c>
      <c r="G54" s="76">
        <v>3</v>
      </c>
      <c r="H54" s="77">
        <v>11</v>
      </c>
      <c r="I54" s="78">
        <v>5</v>
      </c>
      <c r="J54" s="77">
        <v>11</v>
      </c>
      <c r="K54" s="76"/>
      <c r="L54" s="77"/>
      <c r="M54" s="78"/>
      <c r="N54" s="77"/>
      <c r="O54" s="48">
        <f t="shared" si="12"/>
        <v>0</v>
      </c>
      <c r="P54" s="49">
        <f t="shared" si="13"/>
        <v>3</v>
      </c>
    </row>
  </sheetData>
  <mergeCells count="63"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8"/>
  <sheetViews>
    <sheetView topLeftCell="B1" zoomScale="75" zoomScaleNormal="75" workbookViewId="0">
      <selection activeCell="B1" sqref="B1"/>
    </sheetView>
  </sheetViews>
  <sheetFormatPr defaultRowHeight="15" x14ac:dyDescent="0.25"/>
  <cols>
    <col min="1" max="1" width="16.85546875" hidden="1" customWidth="1"/>
    <col min="2" max="2" width="34.140625" style="60" customWidth="1"/>
    <col min="3" max="3" width="9.140625" customWidth="1"/>
    <col min="4" max="4" width="34.570312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6" t="s">
        <v>24</v>
      </c>
      <c r="R1" s="97"/>
      <c r="S1" s="97" t="s">
        <v>25</v>
      </c>
      <c r="T1" s="97"/>
      <c r="U1" s="97" t="s">
        <v>26</v>
      </c>
      <c r="V1" s="98"/>
    </row>
    <row r="2" spans="1:22" ht="19.5" thickBot="1" x14ac:dyDescent="0.3">
      <c r="A2" t="str">
        <f>IF(B2="","",B2&amp;"|"&amp;D2)</f>
        <v>FIREBALLS-OMEGA I.|BSA</v>
      </c>
      <c r="B2" s="53" t="s">
        <v>29</v>
      </c>
      <c r="C2" s="54" t="s">
        <v>22</v>
      </c>
      <c r="D2" s="55" t="s">
        <v>34</v>
      </c>
      <c r="E2" s="93" t="s">
        <v>17</v>
      </c>
      <c r="F2" s="94"/>
      <c r="G2" s="93" t="s">
        <v>18</v>
      </c>
      <c r="H2" s="94"/>
      <c r="I2" s="95" t="s">
        <v>19</v>
      </c>
      <c r="J2" s="95"/>
      <c r="K2" s="93" t="s">
        <v>20</v>
      </c>
      <c r="L2" s="94"/>
      <c r="M2" s="95" t="s">
        <v>21</v>
      </c>
      <c r="N2" s="94"/>
      <c r="O2" s="95" t="s">
        <v>23</v>
      </c>
      <c r="P2" s="95"/>
      <c r="Q2" s="57">
        <f>IF(O3&gt;P3,1,0)+IF(O4&gt;P4,1,0)+IF(O5&gt;P5,1,0)+IF(O6&gt;P6,1,0)</f>
        <v>0</v>
      </c>
      <c r="R2" s="58">
        <f>IF(O3&lt;P3,1,0)+IF(O4&lt;P4,1,0)+IF(O5&lt;P5,1,0)+IF(O6&lt;P6,1,0)</f>
        <v>4</v>
      </c>
      <c r="S2" s="58">
        <f>SUM(O3:O6)</f>
        <v>0</v>
      </c>
      <c r="T2" s="58">
        <f>SUM(P3:P6)</f>
        <v>12</v>
      </c>
      <c r="U2" s="58">
        <f>SUM(E3:E6,G3:G6,I3:I6,K3:K6,M3:M6)</f>
        <v>41</v>
      </c>
      <c r="V2" s="59">
        <f>SUM(F3:F6,H3:H6,J3:J6,L3:L6,N3:N6)</f>
        <v>132</v>
      </c>
    </row>
    <row r="3" spans="1:22" ht="18.75" x14ac:dyDescent="0.3">
      <c r="B3" s="61" t="s">
        <v>109</v>
      </c>
      <c r="C3" s="41">
        <v>4</v>
      </c>
      <c r="D3" s="65" t="s">
        <v>113</v>
      </c>
      <c r="E3" s="50">
        <v>0</v>
      </c>
      <c r="F3" s="45">
        <v>11</v>
      </c>
      <c r="G3" s="50">
        <v>0</v>
      </c>
      <c r="H3" s="45">
        <v>11</v>
      </c>
      <c r="I3" s="44">
        <v>0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78</v>
      </c>
      <c r="C4" s="42">
        <v>3</v>
      </c>
      <c r="D4" s="66" t="s">
        <v>101</v>
      </c>
      <c r="E4" s="51">
        <v>3</v>
      </c>
      <c r="F4" s="47">
        <v>11</v>
      </c>
      <c r="G4" s="51">
        <v>6</v>
      </c>
      <c r="H4" s="47">
        <v>11</v>
      </c>
      <c r="I4" s="46">
        <v>3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112</v>
      </c>
      <c r="C5" s="42">
        <v>1</v>
      </c>
      <c r="D5" s="66" t="s">
        <v>104</v>
      </c>
      <c r="E5" s="51">
        <v>6</v>
      </c>
      <c r="F5" s="47">
        <v>11</v>
      </c>
      <c r="G5" s="51">
        <v>8</v>
      </c>
      <c r="H5" s="47">
        <v>11</v>
      </c>
      <c r="I5" s="46">
        <v>3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9.5" thickBot="1" x14ac:dyDescent="0.35">
      <c r="B6" s="63" t="s">
        <v>84</v>
      </c>
      <c r="C6" s="43">
        <v>2</v>
      </c>
      <c r="D6" s="67" t="s">
        <v>102</v>
      </c>
      <c r="E6" s="52">
        <v>4</v>
      </c>
      <c r="F6" s="49">
        <v>11</v>
      </c>
      <c r="G6" s="52">
        <v>5</v>
      </c>
      <c r="H6" s="49">
        <v>11</v>
      </c>
      <c r="I6" s="48">
        <v>3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96" t="s">
        <v>24</v>
      </c>
      <c r="R9" s="97"/>
      <c r="S9" s="97" t="s">
        <v>25</v>
      </c>
      <c r="T9" s="97"/>
      <c r="U9" s="97" t="s">
        <v>26</v>
      </c>
      <c r="V9" s="98"/>
    </row>
    <row r="10" spans="1:22" ht="19.5" thickBot="1" x14ac:dyDescent="0.3">
      <c r="A10" t="str">
        <f>IF(B10="","",B10&amp;"|"&amp;D10)</f>
        <v>TÖRÖK SQUASH AKADÉMIA|FIREBALLS-OMEGA I.</v>
      </c>
      <c r="B10" s="53" t="s">
        <v>33</v>
      </c>
      <c r="C10" s="54" t="s">
        <v>22</v>
      </c>
      <c r="D10" s="55" t="s">
        <v>29</v>
      </c>
      <c r="E10" s="93" t="s">
        <v>17</v>
      </c>
      <c r="F10" s="94"/>
      <c r="G10" s="93" t="s">
        <v>18</v>
      </c>
      <c r="H10" s="94"/>
      <c r="I10" s="95" t="s">
        <v>19</v>
      </c>
      <c r="J10" s="95"/>
      <c r="K10" s="93" t="s">
        <v>20</v>
      </c>
      <c r="L10" s="94"/>
      <c r="M10" s="95" t="s">
        <v>21</v>
      </c>
      <c r="N10" s="94"/>
      <c r="O10" s="95" t="s">
        <v>23</v>
      </c>
      <c r="P10" s="95"/>
      <c r="Q10" s="57">
        <f>IF(O11&gt;P11,1,0)+IF(O12&gt;P12,1,0)+IF(O13&gt;P13,1,0)+IF(O14&gt;P14,1,0)</f>
        <v>4</v>
      </c>
      <c r="R10" s="58">
        <f>IF(O11&lt;P11,1,0)+IF(O12&lt;P12,1,0)+IF(O13&lt;P13,1,0)+IF(O14&lt;P14,1,0)</f>
        <v>0</v>
      </c>
      <c r="S10" s="58">
        <f>SUM(O11:O14)</f>
        <v>12</v>
      </c>
      <c r="T10" s="58">
        <f>SUM(P11:P14)</f>
        <v>1</v>
      </c>
      <c r="U10" s="58">
        <f>SUM(E11:E14,G11:G14,I11:I14,K11:K14,M11:M14)</f>
        <v>142</v>
      </c>
      <c r="V10" s="59">
        <f>SUM(F11:F14,H11:H14,J11:J14,L11:L14,N11:N14)</f>
        <v>48</v>
      </c>
    </row>
    <row r="11" spans="1:22" ht="18.75" x14ac:dyDescent="0.3">
      <c r="B11" s="61" t="s">
        <v>87</v>
      </c>
      <c r="C11" s="41">
        <v>4</v>
      </c>
      <c r="D11" s="65" t="s">
        <v>109</v>
      </c>
      <c r="E11" s="50">
        <v>11</v>
      </c>
      <c r="F11" s="45">
        <v>0</v>
      </c>
      <c r="G11" s="50">
        <v>11</v>
      </c>
      <c r="H11" s="45">
        <v>0</v>
      </c>
      <c r="I11" s="44">
        <v>11</v>
      </c>
      <c r="J11" s="45">
        <v>0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89</v>
      </c>
      <c r="C12" s="42">
        <v>3</v>
      </c>
      <c r="D12" s="66" t="s">
        <v>78</v>
      </c>
      <c r="E12" s="51">
        <v>11</v>
      </c>
      <c r="F12" s="47">
        <v>4</v>
      </c>
      <c r="G12" s="51">
        <v>11</v>
      </c>
      <c r="H12" s="47">
        <v>1</v>
      </c>
      <c r="I12" s="46">
        <v>11</v>
      </c>
      <c r="J12" s="47">
        <v>2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91</v>
      </c>
      <c r="C13" s="42">
        <v>1</v>
      </c>
      <c r="D13" s="66" t="s">
        <v>112</v>
      </c>
      <c r="E13" s="51">
        <v>11</v>
      </c>
      <c r="F13" s="47">
        <v>7</v>
      </c>
      <c r="G13" s="51">
        <v>11</v>
      </c>
      <c r="H13" s="47">
        <v>8</v>
      </c>
      <c r="I13" s="46">
        <v>9</v>
      </c>
      <c r="J13" s="47">
        <v>11</v>
      </c>
      <c r="K13" s="51">
        <v>12</v>
      </c>
      <c r="L13" s="47">
        <v>10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9.5" thickBot="1" x14ac:dyDescent="0.35">
      <c r="B14" s="63" t="s">
        <v>93</v>
      </c>
      <c r="C14" s="43">
        <v>2</v>
      </c>
      <c r="D14" s="67" t="s">
        <v>84</v>
      </c>
      <c r="E14" s="52">
        <v>11</v>
      </c>
      <c r="F14" s="49">
        <v>1</v>
      </c>
      <c r="G14" s="52">
        <v>11</v>
      </c>
      <c r="H14" s="49">
        <v>1</v>
      </c>
      <c r="I14" s="48">
        <v>11</v>
      </c>
      <c r="J14" s="49">
        <v>3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96" t="s">
        <v>24</v>
      </c>
      <c r="R17" s="97"/>
      <c r="S17" s="97" t="s">
        <v>25</v>
      </c>
      <c r="T17" s="97"/>
      <c r="U17" s="97" t="s">
        <v>26</v>
      </c>
      <c r="V17" s="98"/>
    </row>
    <row r="18" spans="1:22" ht="19.5" thickBot="1" x14ac:dyDescent="0.3">
      <c r="A18" t="str">
        <f>IF(B18="","",B18&amp;"|"&amp;D18)</f>
        <v>MEAFC-ANICO KÉSZHÁZAK|VÁCI FSE</v>
      </c>
      <c r="B18" s="53" t="s">
        <v>31</v>
      </c>
      <c r="C18" s="54" t="s">
        <v>22</v>
      </c>
      <c r="D18" s="55" t="s">
        <v>35</v>
      </c>
      <c r="E18" s="93" t="s">
        <v>17</v>
      </c>
      <c r="F18" s="94"/>
      <c r="G18" s="93" t="s">
        <v>18</v>
      </c>
      <c r="H18" s="94"/>
      <c r="I18" s="95" t="s">
        <v>19</v>
      </c>
      <c r="J18" s="95"/>
      <c r="K18" s="93" t="s">
        <v>20</v>
      </c>
      <c r="L18" s="94"/>
      <c r="M18" s="95" t="s">
        <v>21</v>
      </c>
      <c r="N18" s="94"/>
      <c r="O18" s="95" t="s">
        <v>23</v>
      </c>
      <c r="P18" s="95"/>
      <c r="Q18" s="57">
        <f>IF(O19&gt;P19,1,0)+IF(O20&gt;P20,1,0)+IF(O21&gt;P21,1,0)+IF(O22&gt;P22,1,0)</f>
        <v>2</v>
      </c>
      <c r="R18" s="58">
        <f>IF(O19&lt;P19,1,0)+IF(O20&lt;P20,1,0)+IF(O21&lt;P21,1,0)+IF(O22&lt;P22,1,0)</f>
        <v>2</v>
      </c>
      <c r="S18" s="58">
        <f>SUM(O19:O22)</f>
        <v>6</v>
      </c>
      <c r="T18" s="58">
        <f>SUM(P19:P22)</f>
        <v>6</v>
      </c>
      <c r="U18" s="58">
        <f>SUM(E19:E22,G19:G22,I19:I22,K19:K22,M19:M22)</f>
        <v>99</v>
      </c>
      <c r="V18" s="59">
        <f>SUM(F19:F22,H19:H22,J19:J22,L19:L22,N19:N22)</f>
        <v>93</v>
      </c>
    </row>
    <row r="19" spans="1:22" ht="18.75" x14ac:dyDescent="0.3">
      <c r="B19" s="61" t="s">
        <v>114</v>
      </c>
      <c r="C19" s="41">
        <v>4</v>
      </c>
      <c r="D19" s="65" t="s">
        <v>86</v>
      </c>
      <c r="E19" s="50">
        <v>11</v>
      </c>
      <c r="F19" s="45">
        <v>2</v>
      </c>
      <c r="G19" s="50">
        <v>11</v>
      </c>
      <c r="H19" s="45">
        <v>6</v>
      </c>
      <c r="I19" s="44">
        <v>11</v>
      </c>
      <c r="J19" s="45">
        <v>5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81</v>
      </c>
      <c r="C20" s="42">
        <v>3</v>
      </c>
      <c r="D20" s="66" t="s">
        <v>88</v>
      </c>
      <c r="E20" s="51">
        <v>5</v>
      </c>
      <c r="F20" s="47">
        <v>11</v>
      </c>
      <c r="G20" s="51">
        <v>7</v>
      </c>
      <c r="H20" s="47">
        <v>11</v>
      </c>
      <c r="I20" s="46">
        <v>8</v>
      </c>
      <c r="J20" s="47">
        <v>11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111</v>
      </c>
      <c r="C21" s="42">
        <v>1</v>
      </c>
      <c r="D21" s="66" t="s">
        <v>103</v>
      </c>
      <c r="E21" s="51">
        <v>6</v>
      </c>
      <c r="F21" s="47">
        <v>11</v>
      </c>
      <c r="G21" s="51">
        <v>3</v>
      </c>
      <c r="H21" s="47">
        <v>11</v>
      </c>
      <c r="I21" s="46">
        <v>4</v>
      </c>
      <c r="J21" s="47">
        <v>11</v>
      </c>
      <c r="K21" s="51"/>
      <c r="L21" s="47"/>
      <c r="M21" s="46"/>
      <c r="N21" s="47"/>
      <c r="O21" s="46">
        <f t="shared" si="4"/>
        <v>0</v>
      </c>
      <c r="P21" s="47">
        <f t="shared" si="5"/>
        <v>3</v>
      </c>
    </row>
    <row r="22" spans="1:22" ht="19.5" thickBot="1" x14ac:dyDescent="0.35">
      <c r="B22" s="63" t="s">
        <v>85</v>
      </c>
      <c r="C22" s="43">
        <v>2</v>
      </c>
      <c r="D22" s="67" t="s">
        <v>92</v>
      </c>
      <c r="E22" s="52">
        <v>11</v>
      </c>
      <c r="F22" s="49">
        <v>7</v>
      </c>
      <c r="G22" s="52">
        <v>11</v>
      </c>
      <c r="H22" s="49">
        <v>4</v>
      </c>
      <c r="I22" s="48">
        <v>11</v>
      </c>
      <c r="J22" s="49">
        <v>3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96" t="s">
        <v>24</v>
      </c>
      <c r="R25" s="97"/>
      <c r="S25" s="97" t="s">
        <v>25</v>
      </c>
      <c r="T25" s="97"/>
      <c r="U25" s="97" t="s">
        <v>26</v>
      </c>
      <c r="V25" s="98"/>
    </row>
    <row r="26" spans="1:22" ht="19.5" thickBot="1" x14ac:dyDescent="0.3">
      <c r="A26" t="str">
        <f>IF(B26="","",B26&amp;"|"&amp;D26)</f>
        <v>FIREBALLS-OMEGA III.|TÖRÖK SQUASH AKADÉMIA</v>
      </c>
      <c r="B26" s="53" t="s">
        <v>32</v>
      </c>
      <c r="C26" s="54" t="s">
        <v>22</v>
      </c>
      <c r="D26" s="55" t="s">
        <v>33</v>
      </c>
      <c r="E26" s="93" t="s">
        <v>17</v>
      </c>
      <c r="F26" s="94"/>
      <c r="G26" s="93" t="s">
        <v>18</v>
      </c>
      <c r="H26" s="94"/>
      <c r="I26" s="95" t="s">
        <v>19</v>
      </c>
      <c r="J26" s="95"/>
      <c r="K26" s="93" t="s">
        <v>20</v>
      </c>
      <c r="L26" s="94"/>
      <c r="M26" s="95" t="s">
        <v>21</v>
      </c>
      <c r="N26" s="94"/>
      <c r="O26" s="95" t="s">
        <v>23</v>
      </c>
      <c r="P26" s="95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28</v>
      </c>
      <c r="V26" s="59">
        <f>SUM(F27:F30,H27:H30,J27:J30,L27:L30,N27:N30)</f>
        <v>132</v>
      </c>
    </row>
    <row r="27" spans="1:22" ht="18.75" x14ac:dyDescent="0.3">
      <c r="B27" s="61" t="s">
        <v>96</v>
      </c>
      <c r="C27" s="41">
        <v>4</v>
      </c>
      <c r="D27" s="65" t="s">
        <v>87</v>
      </c>
      <c r="E27" s="50">
        <v>2</v>
      </c>
      <c r="F27" s="45">
        <v>11</v>
      </c>
      <c r="G27" s="50">
        <v>1</v>
      </c>
      <c r="H27" s="45">
        <v>11</v>
      </c>
      <c r="I27" s="44">
        <v>1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99</v>
      </c>
      <c r="C28" s="42">
        <v>3</v>
      </c>
      <c r="D28" s="66" t="s">
        <v>106</v>
      </c>
      <c r="E28" s="51">
        <v>5</v>
      </c>
      <c r="F28" s="47">
        <v>11</v>
      </c>
      <c r="G28" s="51">
        <v>1</v>
      </c>
      <c r="H28" s="47">
        <v>11</v>
      </c>
      <c r="I28" s="46">
        <v>2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115</v>
      </c>
      <c r="C29" s="42">
        <v>1</v>
      </c>
      <c r="D29" s="66" t="s">
        <v>108</v>
      </c>
      <c r="E29" s="51">
        <v>2</v>
      </c>
      <c r="F29" s="47">
        <v>11</v>
      </c>
      <c r="G29" s="51">
        <v>3</v>
      </c>
      <c r="H29" s="47">
        <v>11</v>
      </c>
      <c r="I29" s="46">
        <v>0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116</v>
      </c>
      <c r="C30" s="43">
        <v>2</v>
      </c>
      <c r="D30" s="67" t="s">
        <v>91</v>
      </c>
      <c r="E30" s="52">
        <v>5</v>
      </c>
      <c r="F30" s="49">
        <v>11</v>
      </c>
      <c r="G30" s="52">
        <v>3</v>
      </c>
      <c r="H30" s="49">
        <v>11</v>
      </c>
      <c r="I30" s="48">
        <v>3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96" t="s">
        <v>24</v>
      </c>
      <c r="R33" s="97"/>
      <c r="S33" s="97" t="s">
        <v>25</v>
      </c>
      <c r="T33" s="97"/>
      <c r="U33" s="97" t="s">
        <v>26</v>
      </c>
      <c r="V33" s="98"/>
    </row>
    <row r="34" spans="1:22" ht="19.5" thickBot="1" x14ac:dyDescent="0.3">
      <c r="A34" t="str">
        <f>IF(B34="","",B34&amp;"|"&amp;D34)</f>
        <v>FIREBALLS-OMEGA III.|MEAFC-ANICO KÉSZHÁZAK</v>
      </c>
      <c r="B34" s="53" t="s">
        <v>32</v>
      </c>
      <c r="C34" s="54" t="s">
        <v>22</v>
      </c>
      <c r="D34" s="55" t="s">
        <v>31</v>
      </c>
      <c r="E34" s="93" t="s">
        <v>17</v>
      </c>
      <c r="F34" s="94"/>
      <c r="G34" s="93" t="s">
        <v>18</v>
      </c>
      <c r="H34" s="94"/>
      <c r="I34" s="95" t="s">
        <v>19</v>
      </c>
      <c r="J34" s="95"/>
      <c r="K34" s="93" t="s">
        <v>20</v>
      </c>
      <c r="L34" s="94"/>
      <c r="M34" s="95" t="s">
        <v>21</v>
      </c>
      <c r="N34" s="94"/>
      <c r="O34" s="95" t="s">
        <v>23</v>
      </c>
      <c r="P34" s="95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0</v>
      </c>
      <c r="T34" s="58">
        <f>SUM(P35:P38)</f>
        <v>12</v>
      </c>
      <c r="U34" s="58">
        <f>SUM(E35:E38,G35:G38,I35:I38,K35:K38,M35:M38)</f>
        <v>52</v>
      </c>
      <c r="V34" s="59">
        <f>SUM(F35:F38,H35:H38,J35:J38,L35:L38,N35:N38)</f>
        <v>132</v>
      </c>
    </row>
    <row r="35" spans="1:22" ht="18.75" x14ac:dyDescent="0.3">
      <c r="B35" s="61" t="s">
        <v>99</v>
      </c>
      <c r="C35" s="41">
        <v>4</v>
      </c>
      <c r="D35" s="65" t="s">
        <v>114</v>
      </c>
      <c r="E35" s="50">
        <v>4</v>
      </c>
      <c r="F35" s="45">
        <v>11</v>
      </c>
      <c r="G35" s="50">
        <v>5</v>
      </c>
      <c r="H35" s="45">
        <v>11</v>
      </c>
      <c r="I35" s="44">
        <v>6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115</v>
      </c>
      <c r="C36" s="42">
        <v>3</v>
      </c>
      <c r="D36" s="66" t="s">
        <v>81</v>
      </c>
      <c r="E36" s="51">
        <v>4</v>
      </c>
      <c r="F36" s="47">
        <v>11</v>
      </c>
      <c r="G36" s="51">
        <v>4</v>
      </c>
      <c r="H36" s="47">
        <v>11</v>
      </c>
      <c r="I36" s="46">
        <v>3</v>
      </c>
      <c r="J36" s="47">
        <v>11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96</v>
      </c>
      <c r="C37" s="42">
        <v>1</v>
      </c>
      <c r="D37" s="66" t="s">
        <v>111</v>
      </c>
      <c r="E37" s="51">
        <v>5</v>
      </c>
      <c r="F37" s="47">
        <v>11</v>
      </c>
      <c r="G37" s="51">
        <v>1</v>
      </c>
      <c r="H37" s="47">
        <v>11</v>
      </c>
      <c r="I37" s="46">
        <v>5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3" t="s">
        <v>116</v>
      </c>
      <c r="C38" s="43">
        <v>2</v>
      </c>
      <c r="D38" s="67" t="s">
        <v>85</v>
      </c>
      <c r="E38" s="52">
        <v>7</v>
      </c>
      <c r="F38" s="49">
        <v>11</v>
      </c>
      <c r="G38" s="52">
        <v>6</v>
      </c>
      <c r="H38" s="49">
        <v>11</v>
      </c>
      <c r="I38" s="48">
        <v>2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96" t="s">
        <v>24</v>
      </c>
      <c r="R41" s="97"/>
      <c r="S41" s="97" t="s">
        <v>25</v>
      </c>
      <c r="T41" s="97"/>
      <c r="U41" s="97" t="s">
        <v>26</v>
      </c>
      <c r="V41" s="98"/>
    </row>
    <row r="42" spans="1:22" ht="19.5" thickBot="1" x14ac:dyDescent="0.3">
      <c r="A42" t="str">
        <f>IF(B42="","",B42&amp;"|"&amp;D42)</f>
        <v>VÁCI FSE|PÉCSI FALLABDA SE II.</v>
      </c>
      <c r="B42" s="53" t="s">
        <v>35</v>
      </c>
      <c r="C42" s="54" t="s">
        <v>22</v>
      </c>
      <c r="D42" s="55" t="s">
        <v>30</v>
      </c>
      <c r="E42" s="93" t="s">
        <v>17</v>
      </c>
      <c r="F42" s="94"/>
      <c r="G42" s="93" t="s">
        <v>18</v>
      </c>
      <c r="H42" s="94"/>
      <c r="I42" s="95" t="s">
        <v>19</v>
      </c>
      <c r="J42" s="95"/>
      <c r="K42" s="93" t="s">
        <v>20</v>
      </c>
      <c r="L42" s="94"/>
      <c r="M42" s="95" t="s">
        <v>21</v>
      </c>
      <c r="N42" s="94"/>
      <c r="O42" s="95" t="s">
        <v>23</v>
      </c>
      <c r="P42" s="95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1</v>
      </c>
      <c r="U42" s="58">
        <f>SUM(E43:E46,G43:G46,I43:I46,K43:K46,M43:M46)</f>
        <v>144</v>
      </c>
      <c r="V42" s="59">
        <f>SUM(F43:F46,H43:H46,J43:J46,L43:L46,N43:N46)</f>
        <v>86</v>
      </c>
    </row>
    <row r="43" spans="1:22" ht="18.75" x14ac:dyDescent="0.3">
      <c r="B43" s="61" t="s">
        <v>86</v>
      </c>
      <c r="C43" s="41">
        <v>4</v>
      </c>
      <c r="D43" s="65" t="s">
        <v>117</v>
      </c>
      <c r="E43" s="50">
        <v>9</v>
      </c>
      <c r="F43" s="45">
        <v>11</v>
      </c>
      <c r="G43" s="50">
        <v>13</v>
      </c>
      <c r="H43" s="45">
        <v>11</v>
      </c>
      <c r="I43" s="44">
        <v>12</v>
      </c>
      <c r="J43" s="45">
        <v>10</v>
      </c>
      <c r="K43" s="50">
        <v>11</v>
      </c>
      <c r="L43" s="45">
        <v>6</v>
      </c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1</v>
      </c>
    </row>
    <row r="44" spans="1:22" ht="18.75" x14ac:dyDescent="0.3">
      <c r="B44" s="62" t="s">
        <v>88</v>
      </c>
      <c r="C44" s="42">
        <v>3</v>
      </c>
      <c r="D44" s="66" t="s">
        <v>118</v>
      </c>
      <c r="E44" s="51">
        <v>11</v>
      </c>
      <c r="F44" s="47">
        <v>6</v>
      </c>
      <c r="G44" s="51">
        <v>11</v>
      </c>
      <c r="H44" s="47">
        <v>6</v>
      </c>
      <c r="I44" s="46">
        <v>11</v>
      </c>
      <c r="J44" s="47">
        <v>5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103</v>
      </c>
      <c r="C45" s="42">
        <v>1</v>
      </c>
      <c r="D45" s="66" t="s">
        <v>119</v>
      </c>
      <c r="E45" s="51">
        <v>11</v>
      </c>
      <c r="F45" s="47">
        <v>3</v>
      </c>
      <c r="G45" s="51">
        <v>11</v>
      </c>
      <c r="H45" s="47">
        <v>9</v>
      </c>
      <c r="I45" s="46">
        <v>11</v>
      </c>
      <c r="J45" s="47">
        <v>1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92</v>
      </c>
      <c r="C46" s="43">
        <v>2</v>
      </c>
      <c r="D46" s="67" t="s">
        <v>98</v>
      </c>
      <c r="E46" s="52">
        <v>11</v>
      </c>
      <c r="F46" s="49">
        <v>6</v>
      </c>
      <c r="G46" s="52">
        <v>11</v>
      </c>
      <c r="H46" s="49">
        <v>7</v>
      </c>
      <c r="I46" s="48">
        <v>11</v>
      </c>
      <c r="J46" s="49">
        <v>5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6" t="s">
        <v>24</v>
      </c>
      <c r="R49" s="97"/>
      <c r="S49" s="97" t="s">
        <v>25</v>
      </c>
      <c r="T49" s="97"/>
      <c r="U49" s="97" t="s">
        <v>26</v>
      </c>
      <c r="V49" s="98"/>
    </row>
    <row r="50" spans="1:22" ht="19.5" thickBot="1" x14ac:dyDescent="0.3">
      <c r="A50" t="str">
        <f>IF(B50="","",B50&amp;"|"&amp;D50)</f>
        <v>BSA|PÉCSI FALLABDA SE II.</v>
      </c>
      <c r="B50" s="53" t="s">
        <v>34</v>
      </c>
      <c r="C50" s="54" t="s">
        <v>22</v>
      </c>
      <c r="D50" s="55" t="s">
        <v>30</v>
      </c>
      <c r="E50" s="93" t="s">
        <v>17</v>
      </c>
      <c r="F50" s="94"/>
      <c r="G50" s="93" t="s">
        <v>18</v>
      </c>
      <c r="H50" s="94"/>
      <c r="I50" s="95" t="s">
        <v>19</v>
      </c>
      <c r="J50" s="95"/>
      <c r="K50" s="93" t="s">
        <v>20</v>
      </c>
      <c r="L50" s="94"/>
      <c r="M50" s="95" t="s">
        <v>21</v>
      </c>
      <c r="N50" s="94"/>
      <c r="O50" s="95" t="s">
        <v>23</v>
      </c>
      <c r="P50" s="95"/>
      <c r="Q50" s="57">
        <f>IF(O51&gt;P51,1,0)+IF(O52&gt;P52,1,0)+IF(O53&gt;P53,1,0)+IF(O54&gt;P54,1,0)</f>
        <v>4</v>
      </c>
      <c r="R50" s="58">
        <f>IF(O51&lt;P51,1,0)+IF(O52&lt;P52,1,0)+IF(O53&lt;P53,1,0)+IF(O54&lt;P54,1,0)</f>
        <v>0</v>
      </c>
      <c r="S50" s="58">
        <f>SUM(O51:O54)</f>
        <v>12</v>
      </c>
      <c r="T50" s="58">
        <f>SUM(P51:P54)</f>
        <v>1</v>
      </c>
      <c r="U50" s="58">
        <f>SUM(E51:E54,G51:G54,I51:I54,K51:K54,M51:M54)</f>
        <v>138</v>
      </c>
      <c r="V50" s="59">
        <f>SUM(F51:F54,H51:H54,J51:J54,L51:L54,N51:N54)</f>
        <v>79</v>
      </c>
    </row>
    <row r="51" spans="1:22" ht="18.75" x14ac:dyDescent="0.3">
      <c r="B51" s="61" t="s">
        <v>113</v>
      </c>
      <c r="C51" s="41">
        <v>4</v>
      </c>
      <c r="D51" s="65" t="s">
        <v>117</v>
      </c>
      <c r="E51" s="50">
        <v>11</v>
      </c>
      <c r="F51" s="45">
        <v>4</v>
      </c>
      <c r="G51" s="50">
        <v>11</v>
      </c>
      <c r="H51" s="45">
        <v>8</v>
      </c>
      <c r="I51" s="44">
        <v>11</v>
      </c>
      <c r="J51" s="45">
        <v>8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.75" x14ac:dyDescent="0.3">
      <c r="B52" s="62" t="s">
        <v>120</v>
      </c>
      <c r="C52" s="42">
        <v>3</v>
      </c>
      <c r="D52" s="66" t="s">
        <v>118</v>
      </c>
      <c r="E52" s="51">
        <v>11</v>
      </c>
      <c r="F52" s="47">
        <v>9</v>
      </c>
      <c r="G52" s="51">
        <v>11</v>
      </c>
      <c r="H52" s="47">
        <v>9</v>
      </c>
      <c r="I52" s="46">
        <v>6</v>
      </c>
      <c r="J52" s="47">
        <v>11</v>
      </c>
      <c r="K52" s="51">
        <v>11</v>
      </c>
      <c r="L52" s="47">
        <v>9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.75" x14ac:dyDescent="0.3">
      <c r="B53" s="62" t="s">
        <v>104</v>
      </c>
      <c r="C53" s="42">
        <v>1</v>
      </c>
      <c r="D53" s="66" t="s">
        <v>119</v>
      </c>
      <c r="E53" s="51">
        <v>11</v>
      </c>
      <c r="F53" s="47">
        <v>1</v>
      </c>
      <c r="G53" s="51">
        <v>11</v>
      </c>
      <c r="H53" s="47">
        <v>1</v>
      </c>
      <c r="I53" s="46">
        <v>11</v>
      </c>
      <c r="J53" s="47">
        <v>1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101</v>
      </c>
      <c r="C54" s="43">
        <v>2</v>
      </c>
      <c r="D54" s="67" t="s">
        <v>98</v>
      </c>
      <c r="E54" s="52">
        <v>11</v>
      </c>
      <c r="F54" s="49">
        <v>9</v>
      </c>
      <c r="G54" s="52">
        <v>11</v>
      </c>
      <c r="H54" s="49">
        <v>8</v>
      </c>
      <c r="I54" s="48">
        <v>11</v>
      </c>
      <c r="J54" s="49">
        <v>1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hidden="1" thickBot="1" x14ac:dyDescent="0.3"/>
    <row r="57" spans="1:22" ht="15.75" hidden="1" thickBot="1" x14ac:dyDescent="0.3">
      <c r="Q57" s="96" t="s">
        <v>24</v>
      </c>
      <c r="R57" s="97"/>
      <c r="S57" s="97" t="s">
        <v>25</v>
      </c>
      <c r="T57" s="97"/>
      <c r="U57" s="97" t="s">
        <v>26</v>
      </c>
      <c r="V57" s="98"/>
    </row>
    <row r="58" spans="1:22" ht="19.5" hidden="1" thickBot="1" x14ac:dyDescent="0.3">
      <c r="A58" t="str">
        <f>IF(B58="","",B58&amp;"|"&amp;D58)</f>
        <v/>
      </c>
      <c r="B58" s="53"/>
      <c r="C58" s="54" t="s">
        <v>22</v>
      </c>
      <c r="D58" s="55"/>
      <c r="E58" s="93" t="s">
        <v>17</v>
      </c>
      <c r="F58" s="94"/>
      <c r="G58" s="93" t="s">
        <v>18</v>
      </c>
      <c r="H58" s="94"/>
      <c r="I58" s="95" t="s">
        <v>19</v>
      </c>
      <c r="J58" s="95"/>
      <c r="K58" s="93" t="s">
        <v>20</v>
      </c>
      <c r="L58" s="94"/>
      <c r="M58" s="95" t="s">
        <v>21</v>
      </c>
      <c r="N58" s="94"/>
      <c r="O58" s="95" t="s">
        <v>23</v>
      </c>
      <c r="P58" s="95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hidden="1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hidden="1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hidden="1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hidden="1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3" spans="1:22" hidden="1" x14ac:dyDescent="0.25"/>
    <row r="64" spans="1:22" ht="15.75" hidden="1" thickBot="1" x14ac:dyDescent="0.3"/>
    <row r="65" spans="1:22" ht="15.75" hidden="1" thickBot="1" x14ac:dyDescent="0.3">
      <c r="Q65" s="96" t="s">
        <v>24</v>
      </c>
      <c r="R65" s="97"/>
      <c r="S65" s="97" t="s">
        <v>25</v>
      </c>
      <c r="T65" s="97"/>
      <c r="U65" s="97" t="s">
        <v>26</v>
      </c>
      <c r="V65" s="98"/>
    </row>
    <row r="66" spans="1:22" ht="19.5" hidden="1" thickBot="1" x14ac:dyDescent="0.3">
      <c r="A66" t="str">
        <f>IF(B66="","",B66&amp;"|"&amp;D66)</f>
        <v/>
      </c>
      <c r="B66" s="53"/>
      <c r="C66" s="54" t="s">
        <v>22</v>
      </c>
      <c r="D66" s="55"/>
      <c r="E66" s="93" t="s">
        <v>17</v>
      </c>
      <c r="F66" s="94"/>
      <c r="G66" s="93" t="s">
        <v>18</v>
      </c>
      <c r="H66" s="94"/>
      <c r="I66" s="95" t="s">
        <v>19</v>
      </c>
      <c r="J66" s="95"/>
      <c r="K66" s="93" t="s">
        <v>20</v>
      </c>
      <c r="L66" s="94"/>
      <c r="M66" s="95" t="s">
        <v>21</v>
      </c>
      <c r="N66" s="94"/>
      <c r="O66" s="95" t="s">
        <v>23</v>
      </c>
      <c r="P66" s="95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hidden="1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hidden="1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hidden="1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hidden="1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1" spans="1:22" hidden="1" x14ac:dyDescent="0.25"/>
    <row r="72" spans="1:22" ht="15.75" hidden="1" thickBot="1" x14ac:dyDescent="0.3"/>
    <row r="73" spans="1:22" ht="15.75" hidden="1" thickBot="1" x14ac:dyDescent="0.3">
      <c r="Q73" s="96" t="s">
        <v>24</v>
      </c>
      <c r="R73" s="97"/>
      <c r="S73" s="97" t="s">
        <v>25</v>
      </c>
      <c r="T73" s="97"/>
      <c r="U73" s="97" t="s">
        <v>26</v>
      </c>
      <c r="V73" s="98"/>
    </row>
    <row r="74" spans="1:22" ht="19.5" hidden="1" thickBot="1" x14ac:dyDescent="0.3">
      <c r="A74" t="str">
        <f>IF(B74="","",B74&amp;"|"&amp;D74)</f>
        <v/>
      </c>
      <c r="B74" s="53"/>
      <c r="C74" s="54" t="s">
        <v>22</v>
      </c>
      <c r="D74" s="55"/>
      <c r="E74" s="93" t="s">
        <v>17</v>
      </c>
      <c r="F74" s="94"/>
      <c r="G74" s="93" t="s">
        <v>18</v>
      </c>
      <c r="H74" s="94"/>
      <c r="I74" s="95" t="s">
        <v>19</v>
      </c>
      <c r="J74" s="95"/>
      <c r="K74" s="93" t="s">
        <v>20</v>
      </c>
      <c r="L74" s="94"/>
      <c r="M74" s="95" t="s">
        <v>21</v>
      </c>
      <c r="N74" s="94"/>
      <c r="O74" s="95" t="s">
        <v>23</v>
      </c>
      <c r="P74" s="95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hidden="1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hidden="1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hidden="1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hidden="1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79" spans="1:22" hidden="1" x14ac:dyDescent="0.25"/>
    <row r="80" spans="1:22" hidden="1" x14ac:dyDescent="0.25"/>
    <row r="81" spans="1:22" ht="15.75" hidden="1" thickBot="1" x14ac:dyDescent="0.3"/>
    <row r="82" spans="1:22" ht="19.5" hidden="1" thickBot="1" x14ac:dyDescent="0.3">
      <c r="A82" t="str">
        <f>IF(B82="","",B82&amp;"|"&amp;D82)</f>
        <v/>
      </c>
      <c r="B82" s="53"/>
      <c r="C82" s="54" t="s">
        <v>22</v>
      </c>
      <c r="D82" s="55"/>
      <c r="E82" s="93" t="s">
        <v>17</v>
      </c>
      <c r="F82" s="94"/>
      <c r="G82" s="93" t="s">
        <v>18</v>
      </c>
      <c r="H82" s="94"/>
      <c r="I82" s="95" t="s">
        <v>19</v>
      </c>
      <c r="J82" s="95"/>
      <c r="K82" s="93" t="s">
        <v>20</v>
      </c>
      <c r="L82" s="94"/>
      <c r="M82" s="95" t="s">
        <v>21</v>
      </c>
      <c r="N82" s="94"/>
      <c r="O82" s="95" t="s">
        <v>23</v>
      </c>
      <c r="P82" s="95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hidden="1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hidden="1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hidden="1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hidden="1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7" spans="1:22" hidden="1" x14ac:dyDescent="0.25"/>
    <row r="88" spans="1:22" ht="15.75" hidden="1" thickBot="1" x14ac:dyDescent="0.3"/>
    <row r="89" spans="1:22" ht="15.75" hidden="1" thickBot="1" x14ac:dyDescent="0.3">
      <c r="Q89" s="96" t="s">
        <v>24</v>
      </c>
      <c r="R89" s="97"/>
      <c r="S89" s="97" t="s">
        <v>25</v>
      </c>
      <c r="T89" s="97"/>
      <c r="U89" s="97" t="s">
        <v>26</v>
      </c>
      <c r="V89" s="98"/>
    </row>
    <row r="90" spans="1:22" ht="19.5" hidden="1" thickBot="1" x14ac:dyDescent="0.3">
      <c r="A90" t="str">
        <f>IF(B90="","",B90&amp;"|"&amp;D90)</f>
        <v/>
      </c>
      <c r="B90" s="53"/>
      <c r="C90" s="54" t="s">
        <v>22</v>
      </c>
      <c r="D90" s="55"/>
      <c r="E90" s="93" t="s">
        <v>17</v>
      </c>
      <c r="F90" s="94"/>
      <c r="G90" s="93" t="s">
        <v>18</v>
      </c>
      <c r="H90" s="94"/>
      <c r="I90" s="95" t="s">
        <v>19</v>
      </c>
      <c r="J90" s="95"/>
      <c r="K90" s="93" t="s">
        <v>20</v>
      </c>
      <c r="L90" s="94"/>
      <c r="M90" s="95" t="s">
        <v>21</v>
      </c>
      <c r="N90" s="94"/>
      <c r="O90" s="95" t="s">
        <v>23</v>
      </c>
      <c r="P90" s="95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hidden="1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hidden="1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hidden="1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hidden="1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  <row r="95" spans="1:22" hidden="1" x14ac:dyDescent="0.25"/>
    <row r="96" spans="1:22" hidden="1" x14ac:dyDescent="0.25"/>
    <row r="97" hidden="1" x14ac:dyDescent="0.25"/>
    <row r="98" hidden="1" x14ac:dyDescent="0.25"/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zoomScale="75" zoomScaleNormal="75" workbookViewId="0">
      <selection activeCell="D3" sqref="D3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6" t="s">
        <v>24</v>
      </c>
      <c r="R1" s="97"/>
      <c r="S1" s="97" t="s">
        <v>25</v>
      </c>
      <c r="T1" s="97"/>
      <c r="U1" s="97" t="s">
        <v>26</v>
      </c>
      <c r="V1" s="98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3" t="s">
        <v>17</v>
      </c>
      <c r="F2" s="94"/>
      <c r="G2" s="93" t="s">
        <v>18</v>
      </c>
      <c r="H2" s="94"/>
      <c r="I2" s="95" t="s">
        <v>19</v>
      </c>
      <c r="J2" s="95"/>
      <c r="K2" s="93" t="s">
        <v>20</v>
      </c>
      <c r="L2" s="94"/>
      <c r="M2" s="95" t="s">
        <v>21</v>
      </c>
      <c r="N2" s="94"/>
      <c r="O2" s="95" t="s">
        <v>23</v>
      </c>
      <c r="P2" s="95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600000000000001" x14ac:dyDescent="0.4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96" t="s">
        <v>24</v>
      </c>
      <c r="R9" s="97"/>
      <c r="S9" s="97" t="s">
        <v>25</v>
      </c>
      <c r="T9" s="97"/>
      <c r="U9" s="97" t="s">
        <v>26</v>
      </c>
      <c r="V9" s="98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3" t="s">
        <v>17</v>
      </c>
      <c r="F10" s="94"/>
      <c r="G10" s="93" t="s">
        <v>18</v>
      </c>
      <c r="H10" s="94"/>
      <c r="I10" s="95" t="s">
        <v>19</v>
      </c>
      <c r="J10" s="95"/>
      <c r="K10" s="93" t="s">
        <v>20</v>
      </c>
      <c r="L10" s="94"/>
      <c r="M10" s="95" t="s">
        <v>21</v>
      </c>
      <c r="N10" s="94"/>
      <c r="O10" s="95" t="s">
        <v>23</v>
      </c>
      <c r="P10" s="95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96" t="s">
        <v>24</v>
      </c>
      <c r="R17" s="97"/>
      <c r="S17" s="97" t="s">
        <v>25</v>
      </c>
      <c r="T17" s="97"/>
      <c r="U17" s="97" t="s">
        <v>26</v>
      </c>
      <c r="V17" s="98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3" t="s">
        <v>17</v>
      </c>
      <c r="F18" s="94"/>
      <c r="G18" s="93" t="s">
        <v>18</v>
      </c>
      <c r="H18" s="94"/>
      <c r="I18" s="95" t="s">
        <v>19</v>
      </c>
      <c r="J18" s="95"/>
      <c r="K18" s="93" t="s">
        <v>20</v>
      </c>
      <c r="L18" s="94"/>
      <c r="M18" s="95" t="s">
        <v>21</v>
      </c>
      <c r="N18" s="94"/>
      <c r="O18" s="95" t="s">
        <v>23</v>
      </c>
      <c r="P18" s="95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96" t="s">
        <v>24</v>
      </c>
      <c r="R25" s="97"/>
      <c r="S25" s="97" t="s">
        <v>25</v>
      </c>
      <c r="T25" s="97"/>
      <c r="U25" s="97" t="s">
        <v>26</v>
      </c>
      <c r="V25" s="98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3" t="s">
        <v>17</v>
      </c>
      <c r="F26" s="94"/>
      <c r="G26" s="93" t="s">
        <v>18</v>
      </c>
      <c r="H26" s="94"/>
      <c r="I26" s="95" t="s">
        <v>19</v>
      </c>
      <c r="J26" s="95"/>
      <c r="K26" s="93" t="s">
        <v>20</v>
      </c>
      <c r="L26" s="94"/>
      <c r="M26" s="95" t="s">
        <v>21</v>
      </c>
      <c r="N26" s="94"/>
      <c r="O26" s="95" t="s">
        <v>23</v>
      </c>
      <c r="P26" s="95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96" t="s">
        <v>24</v>
      </c>
      <c r="R33" s="97"/>
      <c r="S33" s="97" t="s">
        <v>25</v>
      </c>
      <c r="T33" s="97"/>
      <c r="U33" s="97" t="s">
        <v>26</v>
      </c>
      <c r="V33" s="98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3" t="s">
        <v>17</v>
      </c>
      <c r="F34" s="94"/>
      <c r="G34" s="93" t="s">
        <v>18</v>
      </c>
      <c r="H34" s="94"/>
      <c r="I34" s="95" t="s">
        <v>19</v>
      </c>
      <c r="J34" s="95"/>
      <c r="K34" s="93" t="s">
        <v>20</v>
      </c>
      <c r="L34" s="94"/>
      <c r="M34" s="95" t="s">
        <v>21</v>
      </c>
      <c r="N34" s="94"/>
      <c r="O34" s="95" t="s">
        <v>23</v>
      </c>
      <c r="P34" s="95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6" t="s">
        <v>24</v>
      </c>
      <c r="R41" s="97"/>
      <c r="S41" s="97" t="s">
        <v>25</v>
      </c>
      <c r="T41" s="97"/>
      <c r="U41" s="97" t="s">
        <v>26</v>
      </c>
      <c r="V41" s="98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3" t="s">
        <v>17</v>
      </c>
      <c r="F42" s="94"/>
      <c r="G42" s="93" t="s">
        <v>18</v>
      </c>
      <c r="H42" s="94"/>
      <c r="I42" s="95" t="s">
        <v>19</v>
      </c>
      <c r="J42" s="95"/>
      <c r="K42" s="93" t="s">
        <v>20</v>
      </c>
      <c r="L42" s="94"/>
      <c r="M42" s="95" t="s">
        <v>21</v>
      </c>
      <c r="N42" s="94"/>
      <c r="O42" s="95" t="s">
        <v>23</v>
      </c>
      <c r="P42" s="95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6" t="s">
        <v>24</v>
      </c>
      <c r="R49" s="97"/>
      <c r="S49" s="97" t="s">
        <v>25</v>
      </c>
      <c r="T49" s="97"/>
      <c r="U49" s="97" t="s">
        <v>26</v>
      </c>
      <c r="V49" s="98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3" t="s">
        <v>17</v>
      </c>
      <c r="F50" s="94"/>
      <c r="G50" s="93" t="s">
        <v>18</v>
      </c>
      <c r="H50" s="94"/>
      <c r="I50" s="95" t="s">
        <v>19</v>
      </c>
      <c r="J50" s="95"/>
      <c r="K50" s="93" t="s">
        <v>20</v>
      </c>
      <c r="L50" s="94"/>
      <c r="M50" s="95" t="s">
        <v>21</v>
      </c>
      <c r="N50" s="94"/>
      <c r="O50" s="95" t="s">
        <v>23</v>
      </c>
      <c r="P50" s="95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6" t="s">
        <v>24</v>
      </c>
      <c r="R57" s="97"/>
      <c r="S57" s="97" t="s">
        <v>25</v>
      </c>
      <c r="T57" s="97"/>
      <c r="U57" s="97" t="s">
        <v>26</v>
      </c>
      <c r="V57" s="98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3" t="s">
        <v>17</v>
      </c>
      <c r="F58" s="94"/>
      <c r="G58" s="93" t="s">
        <v>18</v>
      </c>
      <c r="H58" s="94"/>
      <c r="I58" s="95" t="s">
        <v>19</v>
      </c>
      <c r="J58" s="95"/>
      <c r="K58" s="93" t="s">
        <v>20</v>
      </c>
      <c r="L58" s="94"/>
      <c r="M58" s="95" t="s">
        <v>21</v>
      </c>
      <c r="N58" s="94"/>
      <c r="O58" s="95" t="s">
        <v>23</v>
      </c>
      <c r="P58" s="95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6" t="s">
        <v>24</v>
      </c>
      <c r="R65" s="97"/>
      <c r="S65" s="97" t="s">
        <v>25</v>
      </c>
      <c r="T65" s="97"/>
      <c r="U65" s="97" t="s">
        <v>26</v>
      </c>
      <c r="V65" s="98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3" t="s">
        <v>17</v>
      </c>
      <c r="F66" s="94"/>
      <c r="G66" s="93" t="s">
        <v>18</v>
      </c>
      <c r="H66" s="94"/>
      <c r="I66" s="95" t="s">
        <v>19</v>
      </c>
      <c r="J66" s="95"/>
      <c r="K66" s="93" t="s">
        <v>20</v>
      </c>
      <c r="L66" s="94"/>
      <c r="M66" s="95" t="s">
        <v>21</v>
      </c>
      <c r="N66" s="94"/>
      <c r="O66" s="95" t="s">
        <v>23</v>
      </c>
      <c r="P66" s="95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96" t="s">
        <v>24</v>
      </c>
      <c r="R73" s="97"/>
      <c r="S73" s="97" t="s">
        <v>25</v>
      </c>
      <c r="T73" s="97"/>
      <c r="U73" s="97" t="s">
        <v>26</v>
      </c>
      <c r="V73" s="98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3" t="s">
        <v>17</v>
      </c>
      <c r="F74" s="94"/>
      <c r="G74" s="93" t="s">
        <v>18</v>
      </c>
      <c r="H74" s="94"/>
      <c r="I74" s="95" t="s">
        <v>19</v>
      </c>
      <c r="J74" s="95"/>
      <c r="K74" s="93" t="s">
        <v>20</v>
      </c>
      <c r="L74" s="94"/>
      <c r="M74" s="95" t="s">
        <v>21</v>
      </c>
      <c r="N74" s="94"/>
      <c r="O74" s="95" t="s">
        <v>23</v>
      </c>
      <c r="P74" s="95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96" t="s">
        <v>24</v>
      </c>
      <c r="R81" s="97"/>
      <c r="S81" s="97" t="s">
        <v>25</v>
      </c>
      <c r="T81" s="97"/>
      <c r="U81" s="97" t="s">
        <v>26</v>
      </c>
      <c r="V81" s="98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3" t="s">
        <v>17</v>
      </c>
      <c r="F82" s="94"/>
      <c r="G82" s="93" t="s">
        <v>18</v>
      </c>
      <c r="H82" s="94"/>
      <c r="I82" s="95" t="s">
        <v>19</v>
      </c>
      <c r="J82" s="95"/>
      <c r="K82" s="93" t="s">
        <v>20</v>
      </c>
      <c r="L82" s="94"/>
      <c r="M82" s="95" t="s">
        <v>21</v>
      </c>
      <c r="N82" s="94"/>
      <c r="O82" s="95" t="s">
        <v>23</v>
      </c>
      <c r="P82" s="95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6" t="s">
        <v>24</v>
      </c>
      <c r="R89" s="97"/>
      <c r="S89" s="97" t="s">
        <v>25</v>
      </c>
      <c r="T89" s="97"/>
      <c r="U89" s="97" t="s">
        <v>26</v>
      </c>
      <c r="V89" s="98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3" t="s">
        <v>17</v>
      </c>
      <c r="F90" s="94"/>
      <c r="G90" s="93" t="s">
        <v>18</v>
      </c>
      <c r="H90" s="94"/>
      <c r="I90" s="95" t="s">
        <v>19</v>
      </c>
      <c r="J90" s="95"/>
      <c r="K90" s="93" t="s">
        <v>20</v>
      </c>
      <c r="L90" s="94"/>
      <c r="M90" s="95" t="s">
        <v>21</v>
      </c>
      <c r="N90" s="94"/>
      <c r="O90" s="95" t="s">
        <v>23</v>
      </c>
      <c r="P90" s="95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9 a 5 G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D 1 r k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a 5 G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P W u R l q v G W 9 d q Q A A A P g A A A A S A A A A A A A A A A A A A A A A A A A A A A B D b 2 5 m a W c v U G F j a 2 F n Z S 5 4 b W x Q S w E C L Q A U A A I A C A D 1 r k Z a D 8 r p q 6 Q A A A D p A A A A E w A A A A A A A A A A A A A A A A D 1 A A A A W 0 N v b n R l b n R f V H l w Z X N d L n h t b F B L A Q I t A B Q A A g A I A P W u R l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N l Q y M D o 1 N T o z O C 4 2 O D U y M z M z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R 7 5 + Q M F i q 0 / n R r o u g i 7 O J i r H I I u x K 4 F 9 g y 8 k n 6 c Z 8 x 0 A A A A A D o A A A A A C A A A g A A A A T E O n e A a 9 G U 4 B g 9 U 0 8 / k 7 l c b m G 8 7 2 w 4 1 O 4 6 O W K I O z 9 7 d Q A A A A t 3 y K M G q v 2 7 D 6 w i w 7 1 y s q H R e f V F 9 8 n p o m F L 0 i o n S C F a X X g l K e t H h Z O v X k H 7 w P p B X B 6 3 t e D m 6 F N t N m O 0 / p q O N U J 4 + o 3 c Y f 5 H K L a r R 6 O T 9 A o t x A A A A A h 1 X 5 o g q / Z O y Z J v h 4 y S W M 7 L b 5 P W u 6 B j c 7 a C r z 9 K K I Z C c n L 7 9 p m 1 K s X m Z w q j X u R S C y / b U I b r s v 3 I Q / Z R e I / A 9 x B g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2025-02-10T18:05:01Z</dcterms:modified>
</cp:coreProperties>
</file>