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 codeName="{8C4F1C90-05EB-6A55-5F09-09C24B55AC0B}"/>
  <fileSharing userName="Fodor István" reservationPassword="CA9C"/>
  <workbookPr codeName="ThisWorkbook"/>
  <bookViews>
    <workbookView xWindow="-105" yWindow="-105" windowWidth="20730" windowHeight="11760"/>
  </bookViews>
  <sheets>
    <sheet name="Mátrix" sheetId="1" r:id="rId1"/>
    <sheet name="Mérkőzések | eredmények" sheetId="4" r:id="rId2"/>
    <sheet name="Csapatok" sheetId="3" r:id="rId3"/>
    <sheet name="1 forduló" sheetId="6" r:id="rId4"/>
    <sheet name="2 forduló" sheetId="9" r:id="rId5"/>
    <sheet name="3 forduló" sheetId="10" r:id="rId6"/>
  </sheets>
  <definedNames>
    <definedName name="cs_1">Csapatok!$A$2</definedName>
    <definedName name="cs_10">Csapatok!$A$11</definedName>
    <definedName name="cs_11">Csapatok!$A$12</definedName>
    <definedName name="cs_2">Csapatok!$A$3</definedName>
    <definedName name="cs_3">Csapatok!$A$4</definedName>
    <definedName name="cs_4">Csapatok!$A$5</definedName>
    <definedName name="cs_5">Csapatok!$A$6</definedName>
    <definedName name="cs_6">Csapatok!$A$7</definedName>
    <definedName name="cs_7">Csapatok!$A$8</definedName>
    <definedName name="cs_8">Csapatok!$A$9</definedName>
    <definedName name="cs_9">Csapatok!$A$10</definedName>
    <definedName name="ExternalData_1" localSheetId="1" hidden="1">'Mérkőzések | eredmények'!$A$1:$D$22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4" l="1"/>
  <c r="L3" i="4"/>
  <c r="M3" i="4" s="1"/>
  <c r="L4" i="4"/>
  <c r="M4" i="4" s="1"/>
  <c r="L5" i="4"/>
  <c r="M5" i="4" s="1"/>
  <c r="L6" i="4"/>
  <c r="L7" i="4"/>
  <c r="L8" i="4"/>
  <c r="M8" i="4" s="1"/>
  <c r="L9" i="4"/>
  <c r="M9" i="4" s="1"/>
  <c r="L10" i="4"/>
  <c r="L11" i="4"/>
  <c r="L12" i="4"/>
  <c r="L13" i="4"/>
  <c r="M13" i="4" s="1"/>
  <c r="L14" i="4"/>
  <c r="L15" i="4"/>
  <c r="L16" i="4"/>
  <c r="L17" i="4"/>
  <c r="M17" i="4" s="1"/>
  <c r="L18" i="4"/>
  <c r="L19" i="4"/>
  <c r="L20" i="4"/>
  <c r="M20" i="4" s="1"/>
  <c r="L21" i="4"/>
  <c r="M21" i="4" s="1"/>
  <c r="L22" i="4"/>
  <c r="M22" i="4" s="1"/>
  <c r="M2" i="4"/>
  <c r="M6" i="4"/>
  <c r="M7" i="4"/>
  <c r="M10" i="4"/>
  <c r="M11" i="4"/>
  <c r="M12" i="4"/>
  <c r="M14" i="4"/>
  <c r="M15" i="4"/>
  <c r="M16" i="4"/>
  <c r="M18" i="4"/>
  <c r="M19" i="4"/>
  <c r="F12" i="3" l="1"/>
  <c r="E12" i="3"/>
  <c r="E11" i="3"/>
  <c r="E10" i="3"/>
  <c r="E9" i="3"/>
  <c r="E8" i="3"/>
  <c r="E7" i="3"/>
  <c r="E6" i="3"/>
  <c r="E5" i="3"/>
  <c r="E4" i="3"/>
  <c r="E3" i="3"/>
  <c r="E2" i="3"/>
  <c r="D12" i="3"/>
  <c r="D11" i="3"/>
  <c r="D10" i="3"/>
  <c r="D9" i="3"/>
  <c r="D8" i="3"/>
  <c r="D7" i="3"/>
  <c r="D6" i="3"/>
  <c r="D5" i="3"/>
  <c r="D4" i="3"/>
  <c r="D3" i="3"/>
  <c r="D2" i="3"/>
  <c r="C12" i="3"/>
  <c r="C11" i="3"/>
  <c r="F11" i="3" s="1"/>
  <c r="C10" i="3"/>
  <c r="C9" i="3"/>
  <c r="C8" i="3"/>
  <c r="C7" i="3"/>
  <c r="C6" i="3"/>
  <c r="C5" i="3"/>
  <c r="C4" i="3"/>
  <c r="C3" i="3"/>
  <c r="C2" i="3"/>
  <c r="B12" i="3"/>
  <c r="B11" i="3"/>
  <c r="P94" i="10"/>
  <c r="O94" i="10"/>
  <c r="P93" i="10"/>
  <c r="O93" i="10"/>
  <c r="P92" i="10"/>
  <c r="O92" i="10"/>
  <c r="P91" i="10"/>
  <c r="O91" i="10"/>
  <c r="V90" i="10"/>
  <c r="U90" i="10"/>
  <c r="A90" i="10"/>
  <c r="P86" i="10"/>
  <c r="O86" i="10"/>
  <c r="P85" i="10"/>
  <c r="O85" i="10"/>
  <c r="P84" i="10"/>
  <c r="T82" i="10" s="1"/>
  <c r="O84" i="10"/>
  <c r="P83" i="10"/>
  <c r="O83" i="10"/>
  <c r="V82" i="10"/>
  <c r="U82" i="10"/>
  <c r="A82" i="10"/>
  <c r="P94" i="9"/>
  <c r="T90" i="9" s="1"/>
  <c r="O94" i="9"/>
  <c r="R90" i="9" s="1"/>
  <c r="P93" i="9"/>
  <c r="O93" i="9"/>
  <c r="P92" i="9"/>
  <c r="O92" i="9"/>
  <c r="P91" i="9"/>
  <c r="O91" i="9"/>
  <c r="V90" i="9"/>
  <c r="U90" i="9"/>
  <c r="A90" i="9"/>
  <c r="P86" i="9"/>
  <c r="O86" i="9"/>
  <c r="P85" i="9"/>
  <c r="O85" i="9"/>
  <c r="P84" i="9"/>
  <c r="O84" i="9"/>
  <c r="P83" i="9"/>
  <c r="O83" i="9"/>
  <c r="V82" i="9"/>
  <c r="U82" i="9"/>
  <c r="A82" i="9"/>
  <c r="P6" i="10"/>
  <c r="O6" i="10"/>
  <c r="P5" i="10"/>
  <c r="O5" i="10"/>
  <c r="P4" i="10"/>
  <c r="O4" i="10"/>
  <c r="P3" i="10"/>
  <c r="O3" i="10"/>
  <c r="P54" i="6"/>
  <c r="O54" i="6"/>
  <c r="P53" i="6"/>
  <c r="O53" i="6"/>
  <c r="P52" i="6"/>
  <c r="O52" i="6"/>
  <c r="P51" i="6"/>
  <c r="O51" i="6"/>
  <c r="P46" i="6"/>
  <c r="O46" i="6"/>
  <c r="P45" i="6"/>
  <c r="O45" i="6"/>
  <c r="P44" i="6"/>
  <c r="O44" i="6"/>
  <c r="P43" i="6"/>
  <c r="O43" i="6"/>
  <c r="P38" i="6"/>
  <c r="O38" i="6"/>
  <c r="P37" i="6"/>
  <c r="O37" i="6"/>
  <c r="P36" i="6"/>
  <c r="O36" i="6"/>
  <c r="P35" i="6"/>
  <c r="O35" i="6"/>
  <c r="P30" i="6"/>
  <c r="O30" i="6"/>
  <c r="P29" i="6"/>
  <c r="O29" i="6"/>
  <c r="P28" i="6"/>
  <c r="O28" i="6"/>
  <c r="P27" i="6"/>
  <c r="O27" i="6"/>
  <c r="P22" i="6"/>
  <c r="O22" i="6"/>
  <c r="P21" i="6"/>
  <c r="O21" i="6"/>
  <c r="P20" i="6"/>
  <c r="O20" i="6"/>
  <c r="P19" i="6"/>
  <c r="O19" i="6"/>
  <c r="P14" i="6"/>
  <c r="O14" i="6"/>
  <c r="P13" i="6"/>
  <c r="O13" i="6"/>
  <c r="P12" i="6"/>
  <c r="O12" i="6"/>
  <c r="P11" i="6"/>
  <c r="O11" i="6"/>
  <c r="P6" i="6"/>
  <c r="O6" i="6"/>
  <c r="P5" i="6"/>
  <c r="O5" i="6"/>
  <c r="P4" i="6"/>
  <c r="O4" i="6"/>
  <c r="P3" i="6"/>
  <c r="O3" i="6"/>
  <c r="P6" i="9"/>
  <c r="O6" i="9"/>
  <c r="P5" i="9"/>
  <c r="O5" i="9"/>
  <c r="P4" i="9"/>
  <c r="O4" i="9"/>
  <c r="P3" i="9"/>
  <c r="O3" i="9"/>
  <c r="B10" i="3" l="1"/>
  <c r="F10" i="3" s="1"/>
  <c r="B2" i="3"/>
  <c r="F2" i="3" s="1"/>
  <c r="B3" i="3"/>
  <c r="F3" i="3" s="1"/>
  <c r="B4" i="3"/>
  <c r="F4" i="3" s="1"/>
  <c r="B5" i="3"/>
  <c r="F5" i="3" s="1"/>
  <c r="B6" i="3"/>
  <c r="F6" i="3" s="1"/>
  <c r="B7" i="3"/>
  <c r="F7" i="3" s="1"/>
  <c r="B8" i="3"/>
  <c r="F8" i="3" s="1"/>
  <c r="B9" i="3"/>
  <c r="F9" i="3" s="1"/>
  <c r="S90" i="10"/>
  <c r="Q90" i="10"/>
  <c r="T90" i="10"/>
  <c r="R90" i="10"/>
  <c r="S82" i="10"/>
  <c r="Q82" i="10"/>
  <c r="R82" i="10"/>
  <c r="Q90" i="9"/>
  <c r="S90" i="9"/>
  <c r="R82" i="9"/>
  <c r="S82" i="9"/>
  <c r="Q82" i="9"/>
  <c r="T82" i="9"/>
  <c r="P78" i="10"/>
  <c r="O78" i="10"/>
  <c r="P77" i="10"/>
  <c r="O77" i="10"/>
  <c r="P76" i="10"/>
  <c r="O76" i="10"/>
  <c r="P75" i="10"/>
  <c r="O75" i="10"/>
  <c r="V74" i="10"/>
  <c r="U74" i="10"/>
  <c r="A74" i="10"/>
  <c r="P70" i="10"/>
  <c r="O70" i="10"/>
  <c r="P69" i="10"/>
  <c r="O69" i="10"/>
  <c r="P68" i="10"/>
  <c r="O68" i="10"/>
  <c r="P67" i="10"/>
  <c r="O67" i="10"/>
  <c r="V66" i="10"/>
  <c r="U66" i="10"/>
  <c r="A66" i="10"/>
  <c r="P62" i="10"/>
  <c r="O62" i="10"/>
  <c r="P61" i="10"/>
  <c r="O61" i="10"/>
  <c r="P60" i="10"/>
  <c r="O60" i="10"/>
  <c r="P59" i="10"/>
  <c r="O59" i="10"/>
  <c r="V58" i="10"/>
  <c r="U58" i="10"/>
  <c r="A58" i="10"/>
  <c r="P54" i="10"/>
  <c r="O54" i="10"/>
  <c r="P53" i="10"/>
  <c r="O53" i="10"/>
  <c r="P52" i="10"/>
  <c r="O52" i="10"/>
  <c r="P51" i="10"/>
  <c r="O51" i="10"/>
  <c r="V50" i="10"/>
  <c r="U50" i="10"/>
  <c r="A50" i="10"/>
  <c r="P46" i="10"/>
  <c r="O46" i="10"/>
  <c r="P45" i="10"/>
  <c r="O45" i="10"/>
  <c r="P44" i="10"/>
  <c r="O44" i="10"/>
  <c r="P43" i="10"/>
  <c r="O43" i="10"/>
  <c r="V42" i="10"/>
  <c r="U42" i="10"/>
  <c r="A42" i="10"/>
  <c r="P38" i="10"/>
  <c r="O38" i="10"/>
  <c r="P37" i="10"/>
  <c r="O37" i="10"/>
  <c r="P36" i="10"/>
  <c r="O36" i="10"/>
  <c r="P35" i="10"/>
  <c r="O35" i="10"/>
  <c r="V34" i="10"/>
  <c r="U34" i="10"/>
  <c r="A34" i="10"/>
  <c r="P30" i="10"/>
  <c r="O30" i="10"/>
  <c r="P29" i="10"/>
  <c r="O29" i="10"/>
  <c r="P28" i="10"/>
  <c r="O28" i="10"/>
  <c r="P27" i="10"/>
  <c r="O27" i="10"/>
  <c r="V26" i="10"/>
  <c r="U26" i="10"/>
  <c r="A26" i="10"/>
  <c r="P22" i="10"/>
  <c r="O22" i="10"/>
  <c r="P21" i="10"/>
  <c r="O21" i="10"/>
  <c r="P20" i="10"/>
  <c r="O20" i="10"/>
  <c r="P19" i="10"/>
  <c r="O19" i="10"/>
  <c r="V18" i="10"/>
  <c r="U18" i="10"/>
  <c r="A18" i="10"/>
  <c r="P14" i="10"/>
  <c r="O14" i="10"/>
  <c r="P13" i="10"/>
  <c r="O13" i="10"/>
  <c r="P12" i="10"/>
  <c r="O12" i="10"/>
  <c r="P11" i="10"/>
  <c r="O11" i="10"/>
  <c r="V10" i="10"/>
  <c r="U10" i="10"/>
  <c r="A10" i="10"/>
  <c r="V2" i="10"/>
  <c r="U2" i="10"/>
  <c r="T2" i="10"/>
  <c r="S2" i="10"/>
  <c r="R2" i="10"/>
  <c r="Q2" i="10"/>
  <c r="A2" i="10"/>
  <c r="P78" i="9"/>
  <c r="O78" i="9"/>
  <c r="P77" i="9"/>
  <c r="O77" i="9"/>
  <c r="P76" i="9"/>
  <c r="O76" i="9"/>
  <c r="P75" i="9"/>
  <c r="O75" i="9"/>
  <c r="V74" i="9"/>
  <c r="U74" i="9"/>
  <c r="A74" i="9"/>
  <c r="P70" i="9"/>
  <c r="O70" i="9"/>
  <c r="P69" i="9"/>
  <c r="O69" i="9"/>
  <c r="P68" i="9"/>
  <c r="O68" i="9"/>
  <c r="P67" i="9"/>
  <c r="O67" i="9"/>
  <c r="V66" i="9"/>
  <c r="U66" i="9"/>
  <c r="A66" i="9"/>
  <c r="P62" i="9"/>
  <c r="O62" i="9"/>
  <c r="P61" i="9"/>
  <c r="O61" i="9"/>
  <c r="P60" i="9"/>
  <c r="O60" i="9"/>
  <c r="P59" i="9"/>
  <c r="O59" i="9"/>
  <c r="V58" i="9"/>
  <c r="U58" i="9"/>
  <c r="A58" i="9"/>
  <c r="P54" i="9"/>
  <c r="O54" i="9"/>
  <c r="P53" i="9"/>
  <c r="T50" i="9" s="1"/>
  <c r="O53" i="9"/>
  <c r="P52" i="9"/>
  <c r="O52" i="9"/>
  <c r="S50" i="9" s="1"/>
  <c r="P51" i="9"/>
  <c r="O51" i="9"/>
  <c r="V50" i="9"/>
  <c r="U50" i="9"/>
  <c r="A50" i="9"/>
  <c r="P46" i="9"/>
  <c r="O46" i="9"/>
  <c r="P45" i="9"/>
  <c r="O45" i="9"/>
  <c r="P44" i="9"/>
  <c r="O44" i="9"/>
  <c r="P43" i="9"/>
  <c r="O43" i="9"/>
  <c r="V42" i="9"/>
  <c r="U42" i="9"/>
  <c r="A42" i="9"/>
  <c r="P38" i="9"/>
  <c r="O38" i="9"/>
  <c r="P37" i="9"/>
  <c r="O37" i="9"/>
  <c r="P36" i="9"/>
  <c r="O36" i="9"/>
  <c r="P35" i="9"/>
  <c r="O35" i="9"/>
  <c r="V34" i="9"/>
  <c r="U34" i="9"/>
  <c r="A34" i="9"/>
  <c r="P30" i="9"/>
  <c r="O30" i="9"/>
  <c r="P29" i="9"/>
  <c r="O29" i="9"/>
  <c r="P28" i="9"/>
  <c r="O28" i="9"/>
  <c r="P27" i="9"/>
  <c r="O27" i="9"/>
  <c r="V26" i="9"/>
  <c r="U26" i="9"/>
  <c r="A26" i="9"/>
  <c r="P22" i="9"/>
  <c r="O22" i="9"/>
  <c r="P21" i="9"/>
  <c r="O21" i="9"/>
  <c r="P20" i="9"/>
  <c r="O20" i="9"/>
  <c r="P19" i="9"/>
  <c r="O19" i="9"/>
  <c r="V18" i="9"/>
  <c r="U18" i="9"/>
  <c r="A18" i="9"/>
  <c r="P14" i="9"/>
  <c r="O14" i="9"/>
  <c r="P13" i="9"/>
  <c r="O13" i="9"/>
  <c r="P12" i="9"/>
  <c r="O12" i="9"/>
  <c r="P11" i="9"/>
  <c r="O11" i="9"/>
  <c r="V10" i="9"/>
  <c r="U10" i="9"/>
  <c r="A10" i="9"/>
  <c r="V2" i="9"/>
  <c r="U2" i="9"/>
  <c r="T2" i="9"/>
  <c r="S2" i="9"/>
  <c r="R2" i="9"/>
  <c r="Q2" i="9"/>
  <c r="A2" i="9"/>
  <c r="Q50" i="9" l="1"/>
  <c r="S74" i="10"/>
  <c r="T74" i="10"/>
  <c r="Q74" i="10"/>
  <c r="R74" i="10"/>
  <c r="R66" i="10"/>
  <c r="T66" i="10"/>
  <c r="S58" i="10"/>
  <c r="T58" i="10"/>
  <c r="T50" i="10"/>
  <c r="S50" i="10"/>
  <c r="R50" i="10"/>
  <c r="Q50" i="10"/>
  <c r="S42" i="10"/>
  <c r="R42" i="10"/>
  <c r="T34" i="10"/>
  <c r="S34" i="10"/>
  <c r="S26" i="10"/>
  <c r="T26" i="10"/>
  <c r="T18" i="10"/>
  <c r="S18" i="10"/>
  <c r="Q18" i="10"/>
  <c r="R18" i="10"/>
  <c r="S10" i="10"/>
  <c r="R10" i="10"/>
  <c r="T74" i="9"/>
  <c r="S74" i="9"/>
  <c r="Q74" i="9"/>
  <c r="R74" i="9"/>
  <c r="Q66" i="9"/>
  <c r="S66" i="9"/>
  <c r="S58" i="9"/>
  <c r="T58" i="9"/>
  <c r="R50" i="9"/>
  <c r="Q42" i="9"/>
  <c r="S42" i="9"/>
  <c r="T42" i="9"/>
  <c r="R42" i="9"/>
  <c r="S34" i="9"/>
  <c r="T34" i="9"/>
  <c r="T26" i="9"/>
  <c r="S26" i="9"/>
  <c r="S18" i="9"/>
  <c r="T18" i="9"/>
  <c r="R18" i="9"/>
  <c r="Q18" i="9"/>
  <c r="S10" i="9"/>
  <c r="T10" i="9"/>
  <c r="Q10" i="9"/>
  <c r="R10" i="9"/>
  <c r="T10" i="10"/>
  <c r="T42" i="10"/>
  <c r="S66" i="10"/>
  <c r="Q10" i="10"/>
  <c r="Q42" i="10"/>
  <c r="Q34" i="10"/>
  <c r="Q66" i="10"/>
  <c r="Q58" i="10"/>
  <c r="R26" i="10"/>
  <c r="R58" i="10"/>
  <c r="R34" i="10"/>
  <c r="Q26" i="10"/>
  <c r="T66" i="9"/>
  <c r="Q34" i="9"/>
  <c r="R34" i="9"/>
  <c r="R66" i="9"/>
  <c r="Q58" i="9"/>
  <c r="R26" i="9"/>
  <c r="R58" i="9"/>
  <c r="Q26" i="9"/>
  <c r="A50" i="6"/>
  <c r="A42" i="6"/>
  <c r="A34" i="6"/>
  <c r="A26" i="6"/>
  <c r="A18" i="6"/>
  <c r="A10" i="6"/>
  <c r="A2" i="6"/>
  <c r="V50" i="6"/>
  <c r="U50" i="6"/>
  <c r="V42" i="6"/>
  <c r="U42" i="6"/>
  <c r="V34" i="6"/>
  <c r="U34" i="6"/>
  <c r="V26" i="6"/>
  <c r="U26" i="6"/>
  <c r="V18" i="6"/>
  <c r="U18" i="6"/>
  <c r="V10" i="6"/>
  <c r="U10" i="6"/>
  <c r="V2" i="6"/>
  <c r="U2" i="6"/>
  <c r="T2" i="6"/>
  <c r="S50" i="6" l="1"/>
  <c r="S34" i="6"/>
  <c r="T26" i="6"/>
  <c r="S26" i="6"/>
  <c r="T10" i="6"/>
  <c r="S18" i="6"/>
  <c r="T18" i="6"/>
  <c r="R2" i="6"/>
  <c r="T34" i="6"/>
  <c r="Q26" i="6"/>
  <c r="S42" i="6"/>
  <c r="T42" i="6"/>
  <c r="R26" i="6"/>
  <c r="Q10" i="6"/>
  <c r="R18" i="6"/>
  <c r="R50" i="6"/>
  <c r="R10" i="6"/>
  <c r="Q18" i="6"/>
  <c r="Q34" i="6"/>
  <c r="S10" i="6"/>
  <c r="R34" i="6"/>
  <c r="Q42" i="6"/>
  <c r="R42" i="6"/>
  <c r="Q50" i="6"/>
  <c r="T50" i="6"/>
  <c r="Q2" i="6"/>
  <c r="S2" i="6"/>
  <c r="Y14" i="1"/>
  <c r="Y13" i="1"/>
  <c r="Y12" i="1"/>
  <c r="Y11" i="1"/>
  <c r="Y10" i="1"/>
  <c r="Y9" i="1"/>
  <c r="Y8" i="1"/>
  <c r="Y7" i="1"/>
  <c r="Y6" i="1"/>
  <c r="Y5" i="1"/>
  <c r="Z14" i="1" l="1"/>
  <c r="AA14" i="1" s="1"/>
  <c r="T2" i="1"/>
  <c r="R2" i="1"/>
  <c r="P2" i="1"/>
  <c r="N2" i="1"/>
  <c r="L2" i="1"/>
  <c r="J2" i="1"/>
  <c r="H2" i="1"/>
  <c r="F2" i="1"/>
  <c r="D2" i="1"/>
  <c r="B2" i="1"/>
  <c r="A21" i="1"/>
  <c r="A19" i="1"/>
  <c r="A17" i="1"/>
  <c r="A15" i="1"/>
  <c r="A7" i="1"/>
  <c r="A13" i="1"/>
  <c r="A11" i="1"/>
  <c r="A9" i="1"/>
  <c r="A5" i="1"/>
  <c r="A3" i="1"/>
  <c r="M6" i="1" l="1"/>
  <c r="I5" i="1"/>
  <c r="L6" i="1"/>
  <c r="H5" i="1"/>
  <c r="G5" i="1"/>
  <c r="F5" i="1"/>
  <c r="C6" i="1"/>
  <c r="K6" i="1"/>
  <c r="J6" i="1"/>
  <c r="I6" i="1"/>
  <c r="H6" i="1"/>
  <c r="B6" i="1"/>
  <c r="F6" i="1"/>
  <c r="U5" i="1"/>
  <c r="T5" i="1"/>
  <c r="S5" i="1"/>
  <c r="R5" i="1"/>
  <c r="U6" i="1"/>
  <c r="Q5" i="1"/>
  <c r="T6" i="1"/>
  <c r="S6" i="1"/>
  <c r="R6" i="1"/>
  <c r="Q6" i="1"/>
  <c r="P5" i="1"/>
  <c r="O5" i="1"/>
  <c r="K5" i="1"/>
  <c r="P6" i="1"/>
  <c r="N6" i="1"/>
  <c r="N5" i="1"/>
  <c r="L5" i="1"/>
  <c r="O6" i="1"/>
  <c r="G6" i="1"/>
  <c r="M5" i="1"/>
  <c r="J5" i="1"/>
  <c r="C5" i="1"/>
  <c r="B5" i="1"/>
  <c r="U12" i="1"/>
  <c r="I12" i="1"/>
  <c r="T12" i="1"/>
  <c r="H12" i="1"/>
  <c r="I11" i="1"/>
  <c r="R12" i="1"/>
  <c r="G12" i="1"/>
  <c r="F12" i="1"/>
  <c r="S12" i="1"/>
  <c r="H11" i="1"/>
  <c r="Q12" i="1"/>
  <c r="P12" i="1"/>
  <c r="N12" i="1"/>
  <c r="M12" i="1"/>
  <c r="L12" i="1"/>
  <c r="U11" i="1"/>
  <c r="T11" i="1"/>
  <c r="S11" i="1"/>
  <c r="O11" i="1"/>
  <c r="N11" i="1"/>
  <c r="M11" i="1"/>
  <c r="L11" i="1"/>
  <c r="C12" i="1"/>
  <c r="C11" i="1"/>
  <c r="E12" i="1"/>
  <c r="E11" i="1"/>
  <c r="B12" i="1"/>
  <c r="B11" i="1"/>
  <c r="O12" i="1"/>
  <c r="Q11" i="1"/>
  <c r="F11" i="1"/>
  <c r="D12" i="1"/>
  <c r="D11" i="1"/>
  <c r="R11" i="1"/>
  <c r="G11" i="1"/>
  <c r="P11" i="1"/>
  <c r="S7" i="1"/>
  <c r="E8" i="1"/>
  <c r="R7" i="1"/>
  <c r="D8" i="1"/>
  <c r="E7" i="1"/>
  <c r="P7" i="1"/>
  <c r="U8" i="1"/>
  <c r="O7" i="1"/>
  <c r="T8" i="1"/>
  <c r="Q7" i="1"/>
  <c r="D7" i="1"/>
  <c r="N7" i="1"/>
  <c r="R8" i="1"/>
  <c r="L7" i="1"/>
  <c r="Q8" i="1"/>
  <c r="K7" i="1"/>
  <c r="C8" i="1"/>
  <c r="P8" i="1"/>
  <c r="J7" i="1"/>
  <c r="B8" i="1"/>
  <c r="O8" i="1"/>
  <c r="I7" i="1"/>
  <c r="C7" i="1"/>
  <c r="N8" i="1"/>
  <c r="H7" i="1"/>
  <c r="B7" i="1"/>
  <c r="M8" i="1"/>
  <c r="M7" i="1"/>
  <c r="S8" i="1"/>
  <c r="K8" i="1"/>
  <c r="J8" i="1"/>
  <c r="L8" i="1"/>
  <c r="U7" i="1"/>
  <c r="I8" i="1"/>
  <c r="H8" i="1"/>
  <c r="T7" i="1"/>
  <c r="U20" i="1"/>
  <c r="T20" i="1"/>
  <c r="T19" i="1"/>
  <c r="I20" i="1"/>
  <c r="U19" i="1"/>
  <c r="K20" i="1"/>
  <c r="C20" i="1"/>
  <c r="J20" i="1"/>
  <c r="H20" i="1"/>
  <c r="Q20" i="1"/>
  <c r="M20" i="1"/>
  <c r="G20" i="1"/>
  <c r="P20" i="1"/>
  <c r="L20" i="1"/>
  <c r="F20" i="1"/>
  <c r="Q19" i="1"/>
  <c r="M19" i="1"/>
  <c r="G19" i="1"/>
  <c r="P19" i="1"/>
  <c r="L19" i="1"/>
  <c r="F19" i="1"/>
  <c r="E20" i="1"/>
  <c r="D20" i="1"/>
  <c r="E19" i="1"/>
  <c r="H19" i="1"/>
  <c r="D19" i="1"/>
  <c r="B20" i="1"/>
  <c r="J19" i="1"/>
  <c r="O20" i="1"/>
  <c r="N20" i="1"/>
  <c r="O19" i="1"/>
  <c r="N19" i="1"/>
  <c r="I19" i="1"/>
  <c r="C19" i="1"/>
  <c r="K19" i="1"/>
  <c r="B19" i="1"/>
  <c r="C22" i="1"/>
  <c r="B22" i="1"/>
  <c r="B21" i="1"/>
  <c r="C21" i="1"/>
  <c r="G22" i="1"/>
  <c r="F22" i="1"/>
  <c r="G21" i="1"/>
  <c r="F21" i="1"/>
  <c r="K22" i="1"/>
  <c r="J22" i="1"/>
  <c r="K21" i="1"/>
  <c r="J21" i="1"/>
  <c r="Q22" i="1"/>
  <c r="P22" i="1"/>
  <c r="P21" i="1"/>
  <c r="Q21" i="1"/>
  <c r="U3" i="1"/>
  <c r="T3" i="1"/>
  <c r="R3" i="1"/>
  <c r="U4" i="1"/>
  <c r="Q3" i="1"/>
  <c r="S3" i="1"/>
  <c r="T4" i="1"/>
  <c r="P3" i="1"/>
  <c r="R4" i="1"/>
  <c r="N3" i="1"/>
  <c r="Q4" i="1"/>
  <c r="K3" i="1"/>
  <c r="P4" i="1"/>
  <c r="J3" i="1"/>
  <c r="O4" i="1"/>
  <c r="I3" i="1"/>
  <c r="N4" i="1"/>
  <c r="H3" i="1"/>
  <c r="K4" i="1"/>
  <c r="G3" i="1"/>
  <c r="G4" i="1"/>
  <c r="F4" i="1"/>
  <c r="E4" i="1"/>
  <c r="D4" i="1"/>
  <c r="O3" i="1"/>
  <c r="F3" i="1"/>
  <c r="L3" i="1"/>
  <c r="E3" i="1"/>
  <c r="D3" i="1"/>
  <c r="M4" i="1"/>
  <c r="L4" i="1"/>
  <c r="S4" i="1"/>
  <c r="M3" i="1"/>
  <c r="J4" i="1"/>
  <c r="I4" i="1"/>
  <c r="H4" i="1"/>
  <c r="U10" i="1"/>
  <c r="M9" i="1"/>
  <c r="T10" i="1"/>
  <c r="L9" i="1"/>
  <c r="K9" i="1"/>
  <c r="R10" i="1"/>
  <c r="J9" i="1"/>
  <c r="Q10" i="1"/>
  <c r="S10" i="1"/>
  <c r="P10" i="1"/>
  <c r="N10" i="1"/>
  <c r="M10" i="1"/>
  <c r="G10" i="1"/>
  <c r="L10" i="1"/>
  <c r="F10" i="1"/>
  <c r="K10" i="1"/>
  <c r="G9" i="1"/>
  <c r="J10" i="1"/>
  <c r="F9" i="1"/>
  <c r="U9" i="1"/>
  <c r="B10" i="1"/>
  <c r="C9" i="1"/>
  <c r="B9" i="1"/>
  <c r="O10" i="1"/>
  <c r="T9" i="1"/>
  <c r="Q9" i="1"/>
  <c r="S9" i="1"/>
  <c r="R9" i="1"/>
  <c r="O9" i="1"/>
  <c r="E10" i="1"/>
  <c r="D9" i="1"/>
  <c r="C10" i="1"/>
  <c r="P9" i="1"/>
  <c r="N9" i="1"/>
  <c r="D10" i="1"/>
  <c r="E9" i="1"/>
  <c r="G14" i="1"/>
  <c r="F14" i="1"/>
  <c r="F13" i="1"/>
  <c r="U14" i="1"/>
  <c r="G13" i="1"/>
  <c r="T14" i="1"/>
  <c r="R14" i="1"/>
  <c r="Q14" i="1"/>
  <c r="E14" i="1"/>
  <c r="P14" i="1"/>
  <c r="D14" i="1"/>
  <c r="O14" i="1"/>
  <c r="E13" i="1"/>
  <c r="N14" i="1"/>
  <c r="D13" i="1"/>
  <c r="U13" i="1"/>
  <c r="I14" i="1"/>
  <c r="H14" i="1"/>
  <c r="I13" i="1"/>
  <c r="R13" i="1"/>
  <c r="K14" i="1"/>
  <c r="C14" i="1"/>
  <c r="N13" i="1"/>
  <c r="J14" i="1"/>
  <c r="H13" i="1"/>
  <c r="S14" i="1"/>
  <c r="T13" i="1"/>
  <c r="Q13" i="1"/>
  <c r="P13" i="1"/>
  <c r="B13" i="1"/>
  <c r="S13" i="1"/>
  <c r="O13" i="1"/>
  <c r="B14" i="1"/>
  <c r="K13" i="1"/>
  <c r="C13" i="1"/>
  <c r="J13" i="1"/>
  <c r="S15" i="1"/>
  <c r="R15" i="1"/>
  <c r="Q15" i="1"/>
  <c r="P15" i="1"/>
  <c r="E16" i="1"/>
  <c r="D16" i="1"/>
  <c r="U16" i="1"/>
  <c r="K16" i="1"/>
  <c r="I16" i="1"/>
  <c r="H16" i="1"/>
  <c r="T16" i="1"/>
  <c r="I15" i="1"/>
  <c r="S16" i="1"/>
  <c r="H15" i="1"/>
  <c r="R16" i="1"/>
  <c r="Q16" i="1"/>
  <c r="P16" i="1"/>
  <c r="M16" i="1"/>
  <c r="D15" i="1"/>
  <c r="K15" i="1"/>
  <c r="F16" i="1"/>
  <c r="G15" i="1"/>
  <c r="U15" i="1"/>
  <c r="L16" i="1"/>
  <c r="T15" i="1"/>
  <c r="M15" i="1"/>
  <c r="E15" i="1"/>
  <c r="C16" i="1"/>
  <c r="C15" i="1"/>
  <c r="J15" i="1"/>
  <c r="G16" i="1"/>
  <c r="B15" i="1"/>
  <c r="F15" i="1"/>
  <c r="L15" i="1"/>
  <c r="J16" i="1"/>
  <c r="B16" i="1"/>
  <c r="O18" i="1"/>
  <c r="E18" i="1"/>
  <c r="N18" i="1"/>
  <c r="D18" i="1"/>
  <c r="O17" i="1"/>
  <c r="E17" i="1"/>
  <c r="D17" i="1"/>
  <c r="U18" i="1"/>
  <c r="N17" i="1"/>
  <c r="T18" i="1"/>
  <c r="R18" i="1"/>
  <c r="U17" i="1"/>
  <c r="K18" i="1"/>
  <c r="I18" i="1"/>
  <c r="C18" i="1"/>
  <c r="T17" i="1"/>
  <c r="J18" i="1"/>
  <c r="H18" i="1"/>
  <c r="B18" i="1"/>
  <c r="S17" i="1"/>
  <c r="K17" i="1"/>
  <c r="I17" i="1"/>
  <c r="C17" i="1"/>
  <c r="R17" i="1"/>
  <c r="J17" i="1"/>
  <c r="H17" i="1"/>
  <c r="B17" i="1"/>
  <c r="M18" i="1"/>
  <c r="S18" i="1"/>
  <c r="L18" i="1"/>
  <c r="M17" i="1"/>
  <c r="L17" i="1"/>
  <c r="F18" i="1"/>
  <c r="G18" i="1"/>
  <c r="G17" i="1"/>
  <c r="F17" i="1"/>
  <c r="D22" i="1"/>
  <c r="E21" i="1"/>
  <c r="D21" i="1"/>
  <c r="E22" i="1"/>
  <c r="I22" i="1"/>
  <c r="H22" i="1"/>
  <c r="I21" i="1"/>
  <c r="H21" i="1"/>
  <c r="M22" i="1"/>
  <c r="L22" i="1"/>
  <c r="M21" i="1"/>
  <c r="L21" i="1"/>
  <c r="O22" i="1"/>
  <c r="O21" i="1"/>
  <c r="N22" i="1"/>
  <c r="N21" i="1"/>
  <c r="S22" i="1"/>
  <c r="R22" i="1"/>
  <c r="R21" i="1"/>
  <c r="S21" i="1"/>
  <c r="Z13" i="1"/>
  <c r="AA13" i="1" s="1"/>
  <c r="Z12" i="1"/>
  <c r="AA12" i="1" s="1"/>
  <c r="Z11" i="1"/>
  <c r="AA11" i="1" s="1"/>
  <c r="Z10" i="1"/>
  <c r="AA10" i="1" s="1"/>
  <c r="Z9" i="1"/>
  <c r="AA9" i="1" s="1"/>
  <c r="Z8" i="1"/>
  <c r="AA8" i="1" s="1"/>
  <c r="Z7" i="1"/>
  <c r="AA7" i="1" s="1"/>
  <c r="Z6" i="1"/>
  <c r="AA6" i="1" s="1"/>
  <c r="Z5" i="1"/>
  <c r="AA5" i="1" s="1"/>
</calcChain>
</file>

<file path=xl/connections.xml><?xml version="1.0" encoding="utf-8"?>
<connections xmlns="http://schemas.openxmlformats.org/spreadsheetml/2006/main">
  <connection id="1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<sst xmlns="http://schemas.openxmlformats.org/spreadsheetml/2006/main" count="490" uniqueCount="112">
  <si>
    <t>Csapatok</t>
  </si>
  <si>
    <t>Csapatok.2</t>
  </si>
  <si>
    <t>Csapat.1 pontok</t>
  </si>
  <si>
    <t>Csapat.2 pontok</t>
  </si>
  <si>
    <t>Csapat.1 szettek</t>
  </si>
  <si>
    <t>Csapat.2 szettek</t>
  </si>
  <si>
    <t>Forduló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</si>
  <si>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</si>
  <si>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</si>
  <si>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</si>
  <si>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</si>
  <si>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</si>
  <si>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</si>
  <si>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</si>
  <si>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Helyezés</t>
  </si>
  <si>
    <t>Nyert szettek</t>
  </si>
  <si>
    <t>index</t>
  </si>
  <si>
    <t>1. szett</t>
  </si>
  <si>
    <t>2. szett</t>
  </si>
  <si>
    <t>3. szett</t>
  </si>
  <si>
    <t>4. szett</t>
  </si>
  <si>
    <t>5. szett</t>
  </si>
  <si>
    <t>vs</t>
  </si>
  <si>
    <t>Eredmény</t>
  </si>
  <si>
    <t>Mérkőzés</t>
  </si>
  <si>
    <t>Szett</t>
  </si>
  <si>
    <t>Pont</t>
  </si>
  <si>
    <t>Szerzett pont</t>
  </si>
  <si>
    <t>Nyert Mérkőzés</t>
  </si>
  <si>
    <t>FIREBALLS-OMEGA I.</t>
  </si>
  <si>
    <t>PÉCSI FALLABDA SE II.</t>
  </si>
  <si>
    <t>MEAFC-ANICO KÉSZHÁZAK</t>
  </si>
  <si>
    <t>FIREBALLS-OMEGA III.</t>
  </si>
  <si>
    <t>TÖRÖK SQUASH AKADÉMIA</t>
  </si>
  <si>
    <t>BSA</t>
  </si>
  <si>
    <t>VÁCI FSE</t>
  </si>
  <si>
    <t>FIREBALLS-OMEGA I.|PÉCSI FALLABDA SE II.</t>
  </si>
  <si>
    <t>PÉCSI FALLABDA SE II.|FIREBALLS-OMEGA I.</t>
  </si>
  <si>
    <t>FIREBALLS-OMEGA I.|MEAFC-ANICO KÉSZHÁZAK</t>
  </si>
  <si>
    <t>MEAFC-ANICO KÉSZHÁZAK|FIREBALLS-OMEGA I.</t>
  </si>
  <si>
    <t>FIREBALLS-OMEGA I.|FIREBALLS-OMEGA III.</t>
  </si>
  <si>
    <t>FIREBALLS-OMEGA III.|FIREBALLS-OMEGA I.</t>
  </si>
  <si>
    <t>FIREBALLS-OMEGA I.|TÖRÖK SQUASH AKADÉMIA</t>
  </si>
  <si>
    <t>TÖRÖK SQUASH AKADÉMIA|FIREBALLS-OMEGA I.</t>
  </si>
  <si>
    <t>FIREBALLS-OMEGA I.|BSA</t>
  </si>
  <si>
    <t>BSA|FIREBALLS-OMEGA I.</t>
  </si>
  <si>
    <t>FIREBALLS-OMEGA I.|VÁCI FSE</t>
  </si>
  <si>
    <t>VÁCI FSE|FIREBALLS-OMEGA I.</t>
  </si>
  <si>
    <t>PÉCSI FALLABDA SE II.|MEAFC-ANICO KÉSZHÁZAK</t>
  </si>
  <si>
    <t>MEAFC-ANICO KÉSZHÁZAK|PÉCSI FALLABDA SE II.</t>
  </si>
  <si>
    <t>PÉCSI FALLABDA SE II.|FIREBALLS-OMEGA III.</t>
  </si>
  <si>
    <t>FIREBALLS-OMEGA III.|PÉCSI FALLABDA SE II.</t>
  </si>
  <si>
    <t>PÉCSI FALLABDA SE II.|TÖRÖK SQUASH AKADÉMIA</t>
  </si>
  <si>
    <t>TÖRÖK SQUASH AKADÉMIA|PÉCSI FALLABDA SE II.</t>
  </si>
  <si>
    <t>PÉCSI FALLABDA SE II.|BSA</t>
  </si>
  <si>
    <t>BSA|PÉCSI FALLABDA SE II.</t>
  </si>
  <si>
    <t>PÉCSI FALLABDA SE II.|VÁCI FSE</t>
  </si>
  <si>
    <t>VÁCI FSE|PÉCSI FALLABDA SE II.</t>
  </si>
  <si>
    <t>MEAFC-ANICO KÉSZHÁZAK|FIREBALLS-OMEGA III.</t>
  </si>
  <si>
    <t>FIREBALLS-OMEGA III.|MEAFC-ANICO KÉSZHÁZAK</t>
  </si>
  <si>
    <t>MEAFC-ANICO KÉSZHÁZAK|TÖRÖK SQUASH AKADÉMIA</t>
  </si>
  <si>
    <t>TÖRÖK SQUASH AKADÉMIA|MEAFC-ANICO KÉSZHÁZAK</t>
  </si>
  <si>
    <t>MEAFC-ANICO KÉSZHÁZAK|BSA</t>
  </si>
  <si>
    <t>BSA|MEAFC-ANICO KÉSZHÁZAK</t>
  </si>
  <si>
    <t>MEAFC-ANICO KÉSZHÁZAK|VÁCI FSE</t>
  </si>
  <si>
    <t>VÁCI FSE|MEAFC-ANICO KÉSZHÁZAK</t>
  </si>
  <si>
    <t>FIREBALLS-OMEGA III.|TÖRÖK SQUASH AKADÉMIA</t>
  </si>
  <si>
    <t>TÖRÖK SQUASH AKADÉMIA|FIREBALLS-OMEGA III.</t>
  </si>
  <si>
    <t>FIREBALLS-OMEGA III.|BSA</t>
  </si>
  <si>
    <t>BSA|FIREBALLS-OMEGA III.</t>
  </si>
  <si>
    <t>FIREBALLS-OMEGA III.|VÁCI FSE</t>
  </si>
  <si>
    <t>VÁCI FSE|FIREBALLS-OMEGA III.</t>
  </si>
  <si>
    <t>TÖRÖK SQUASH AKADÉMIA|BSA</t>
  </si>
  <si>
    <t>BSA|TÖRÖK SQUASH AKADÉMIA</t>
  </si>
  <si>
    <t>TÖRÖK SQUASH AKADÉMIA|VÁCI FSE</t>
  </si>
  <si>
    <t>VÁCI FSE|TÖRÖK SQUASH AKADÉMIA</t>
  </si>
  <si>
    <t>BSA|VÁCI FSE</t>
  </si>
  <si>
    <t>VÁCI FSE|BSA</t>
  </si>
  <si>
    <t>Riebel Bálint</t>
  </si>
  <si>
    <t>Csüri Antal</t>
  </si>
  <si>
    <t>Dévényi Flóra</t>
  </si>
  <si>
    <t>Nagy Péter</t>
  </si>
  <si>
    <t xml:space="preserve"> Király Zsolt</t>
  </si>
  <si>
    <t xml:space="preserve">Szabó Attila </t>
  </si>
  <si>
    <t>Lőrincz Nenád</t>
  </si>
  <si>
    <t>Zékány Péter</t>
  </si>
  <si>
    <t>Regele István</t>
  </si>
  <si>
    <t>Kosztyu Alex</t>
  </si>
  <si>
    <t>Vonnák Ákos</t>
  </si>
  <si>
    <t>Giap Van Bao</t>
  </si>
  <si>
    <t xml:space="preserve">Tóth Viktor </t>
  </si>
  <si>
    <t>Nagy Péter Bálint</t>
  </si>
  <si>
    <t>Csákvári Zsolt</t>
  </si>
  <si>
    <t>Piroch Domonkos</t>
  </si>
  <si>
    <t>Rusvai Tamás</t>
  </si>
  <si>
    <t>Vajda Attila</t>
  </si>
  <si>
    <t>Fekete József</t>
  </si>
  <si>
    <t>Vigh Tamás</t>
  </si>
  <si>
    <t>Csirke Balázs</t>
  </si>
  <si>
    <t>Komlódi Imre</t>
  </si>
  <si>
    <t>Brachmann Ferenc</t>
  </si>
  <si>
    <t>Weiner Miksa</t>
  </si>
  <si>
    <t>Weiner István</t>
  </si>
  <si>
    <t>Tóth Viktor</t>
  </si>
  <si>
    <t>Makra Máté</t>
  </si>
  <si>
    <t>Filyó Borbála</t>
  </si>
  <si>
    <t>Szombati Edina</t>
  </si>
  <si>
    <t>Szuromár Huba</t>
  </si>
  <si>
    <t>Török-Berkes Zoltán</t>
  </si>
  <si>
    <t>Sipos Zita</t>
  </si>
  <si>
    <t>Rapatyi Ferenc</t>
  </si>
  <si>
    <t>Szabó Attila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</si>
</sst>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4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5" xfId="0" applyFont="1" applyBorder="1"/>
    <xf numFmtId="0" fontId="5" fillId="0" borderId="48" xfId="0" applyFont="1" applyBorder="1"/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57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5" fillId="0" borderId="0" xfId="0" applyFont="1"/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60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6" fillId="3" borderId="61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  <xf numFmtId="0" fontId="2" fillId="0" borderId="73" xfId="0" applyFont="1" applyBorder="1" applyAlignment="1">
      <alignment horizontal="center" vertical="center" wrapText="1"/>
    </xf>
  </cellXfs>
  <cellStyles count="1">
    <cellStyle name="Normál" xfId="0" builtinId="0"/>
  </cellStyles>
  <dxfs count="20"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double">
          <color auto="1"/>
        </right>
        <top/>
        <bottom/>
        <vertical/>
        <horizontal/>
      </border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34" unboundColumnsRight="9">
    <queryTableFields count="13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Mérkőzések" displayName="Mérkőzések" ref="A1:M22" tableType="queryTable" totalsRowShown="0">
  <autoFilter ref="A1:M22"/>
  <tableColumns count="13">
    <tableColumn id="2" uniqueName="2" name="Index_I" queryTableFieldId="25"/>
    <tableColumn id="3" uniqueName="3" name="Index_II" queryTableFieldId="26"/>
    <tableColumn id="14" uniqueName="14" name="Csapatok" queryTableFieldId="14"/>
    <tableColumn id="5" uniqueName="5" name="Csapatok.2" queryTableFieldId="5" dataDxfId="16"/>
    <tableColumn id="20" uniqueName="20" name="Forduló" queryTableFieldId="22" dataDxfId="15"/>
    <tableColumn id="9" uniqueName="9" name="Csapatok eredmény" queryTableFieldId="33" dataDxfId="14"/>
    <tableColumn id="8" uniqueName="8" name="Csapatok.2 eredmény" queryTableFieldId="32" dataDxfId="13"/>
    <tableColumn id="10" uniqueName="10" name="Csapat.1 szettek" queryTableFieldId="10" dataDxfId="12"/>
    <tableColumn id="11" uniqueName="11" name="Csapat.2 szettek" queryTableFieldId="11" dataDxfId="11"/>
    <tableColumn id="12" uniqueName="12" name="Csapat.1 pontok" queryTableFieldId="12" dataDxfId="10"/>
    <tableColumn id="13" uniqueName="13" name="Csapat.2 pontok" queryTableFieldId="13" dataDxfId="9"/>
    <tableColumn id="6" uniqueName="6" name="Csapatok megszerzett pont" queryTableFieldId="30" dataDxfId="8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uniqueName="7" name="Csapatok.2 megszerzett pont" queryTableFieldId="31" dataDxfId="7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Csapatok" displayName="Csapatok" ref="A1:F12" totalsRowShown="0">
  <autoFilter ref="A1:F12"/>
  <tableColumns count="6">
    <tableColumn id="2" name="Csapatok"/>
    <tableColumn id="1" name="Pontok" dataDxfId="6">
      <calculatedColumnFormula>SUMIF('Mérkőzések | eredmények'!C:C,cs_1,'Mérkőzések | eredmények'!L:L)+SUMIF('Mérkőzések | eredmények'!D:D,cs_1,'Mérkőzések | eredmények'!M:M)</calculatedColumnFormula>
    </tableColumn>
    <tableColumn id="5" name="Nyert Mérkőzés" dataDxfId="5">
      <calculatedColumnFormula>SUMIF('Mérkőzések | eredmények'!$C:$C,cs_1,'Mérkőzések | eredmények'!F:F)+SUMIF('Mérkőzések | eredmények'!$D:$D,cs_1,'Mérkőzések | eredmények'!G:G)</calculatedColumnFormula>
    </tableColumn>
    <tableColumn id="3" name="Nyert szettek" dataDxfId="4">
      <calculatedColumnFormula>SUMIF('Mérkőzések | eredmények'!$C:$C,cs_2,'Mérkőzések | eredmények'!H:H)+SUMIF('Mérkőzések | eredmények'!$D:$D,cs_2,'Mérkőzések | eredmények'!I:I)</calculatedColumnFormula>
    </tableColumn>
    <tableColumn id="6" name="Szerzett pont" dataDxfId="3">
      <calculatedColumnFormula>SUMIF('Mérkőzések | eredmények'!$C:$C,cs_1,'Mérkőzések | eredmények'!J:J)+SUMIF('Mérkőzések | eredmények'!$D:$D,cs_1,'Mérkőzések | eredmények'!K:K)</calculatedColumnFormula>
    </tableColumn>
    <tableColumn id="4" name="index" dataDxfId="2">
      <calculatedColumnFormula>IF(cs_1="","",VALUE(Csapatok[[#This Row],[Pontok]]&amp;Csapatok[[#This Row],[Nyert Mérkőzés]]&amp;Csapatok[[#This Row],[Nyert szettek]]&amp;Csapatok[[#This Row],[Szerzett pont]]))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A33"/>
  <sheetViews>
    <sheetView showGridLines="0" tabSelected="1" workbookViewId="0">
      <selection activeCell="V2" sqref="V2"/>
    </sheetView>
  </sheetViews>
  <sheetFormatPr defaultRowHeight="15" x14ac:dyDescent="0.25"/>
  <cols>
    <col min="1" max="1" width="14.42578125" customWidth="1"/>
    <col min="2" max="15" width="6.85546875" customWidth="1"/>
    <col min="16" max="21" width="6.85546875" hidden="1" customWidth="1"/>
    <col min="26" max="26" width="26.7109375" bestFit="1" customWidth="1"/>
  </cols>
  <sheetData>
    <row r="1" spans="1:27" thickBot="1" x14ac:dyDescent="0.35"/>
    <row r="2" spans="1:27" ht="32.25" customHeight="1" x14ac:dyDescent="0.3">
      <c r="A2" s="35"/>
      <c r="B2" s="87" t="str">
        <f>IF(cs_1="","",cs_1)</f>
        <v>FIREBALLS-OMEGA I.</v>
      </c>
      <c r="C2" s="88"/>
      <c r="D2" s="85" t="str">
        <f>IF(cs_2="","",cs_2)</f>
        <v>PÉCSI FALLABDA SE II.</v>
      </c>
      <c r="E2" s="89"/>
      <c r="F2" s="85" t="str">
        <f>IF(cs_3="","",cs_3)</f>
        <v>MEAFC-ANICO KÉSZHÁZAK</v>
      </c>
      <c r="G2" s="89"/>
      <c r="H2" s="85" t="str">
        <f>IF(cs_4="","",cs_4)</f>
        <v>FIREBALLS-OMEGA III.</v>
      </c>
      <c r="I2" s="89"/>
      <c r="J2" s="85" t="str">
        <f>IF(cs_5="","",cs_5)</f>
        <v>TÖRÖK SQUASH AKADÉMIA</v>
      </c>
      <c r="K2" s="89"/>
      <c r="L2" s="85" t="str">
        <f>IF(cs_6="","",cs_6)</f>
        <v>BSA</v>
      </c>
      <c r="M2" s="89"/>
      <c r="N2" s="85" t="str">
        <f>IF(cs_7="","",cs_7)</f>
        <v>VÁCI FSE</v>
      </c>
      <c r="O2" s="90"/>
      <c r="P2" s="87" t="str">
        <f>IF(cs_8="","",cs_8)</f>
        <v/>
      </c>
      <c r="Q2" s="88"/>
      <c r="R2" s="85" t="str">
        <f>IF(cs_9="","",cs_9)</f>
        <v/>
      </c>
      <c r="S2" s="89"/>
      <c r="T2" s="85" t="str">
        <f>IF(cs_10="","",cs_10)</f>
        <v/>
      </c>
      <c r="U2" s="86"/>
    </row>
    <row r="3" spans="1:27" ht="17.25" customHeight="1" x14ac:dyDescent="0.25">
      <c r="A3" s="83" t="str">
        <f>IF(cs_1="","",cs_1)</f>
        <v>FIREBALLS-OMEGA I.</v>
      </c>
      <c r="B3" s="14"/>
      <c r="C3" s="15"/>
      <c r="D3" s="3" t="str">
        <f>IFERROR(IFERROR(
IF(VLOOKUP($A3&amp;"|"&amp;D$2,'Mérkőzések | eredmények'!$A:$K,6,0)="","",VLOOKUP($A3&amp;"|"&amp;D$2,'Mérkőzések | eredmények'!$A:$K,6,0)),
IF(VLOOKUP(D$2&amp;"|"&amp;$A3,'Mérkőzések | eredmények'!$A:$K,7,0)="","",VLOOKUP(D$2&amp;"|"&amp;$A3,'Mérkőzések | eredmények'!$A:$K,7,0))),"")</f>
        <v/>
      </c>
      <c r="E3" s="4" t="str">
        <f>IFERROR(IFERROR(
IF(VLOOKUP($A3&amp;"|"&amp;D$2,'Mérkőzések | eredmények'!$A:$K,7,0)="","",VLOOKUP($A3&amp;"|"&amp;D$2,'Mérkőzések | eredmények'!$A:$K,7,0)),
IF(VLOOKUP(D$2&amp;"|"&amp;$A3,'Mérkőzések | eredmények'!$A:$K,6,0)="","",VLOOKUP(D$2&amp;"|"&amp;$A3,'Mérkőzések | eredmények'!$A:$K,6,0))),"")</f>
        <v/>
      </c>
      <c r="F3" s="18">
        <f>IFERROR(IFERROR(
IF(VLOOKUP($A3&amp;"|"&amp;F$2,'Mérkőzések | eredmények'!$A:$K,6,0)="","",VLOOKUP($A3&amp;"|"&amp;F$2,'Mérkőzések | eredmények'!$A:$K,6,0)),
IF(VLOOKUP(F$2&amp;"|"&amp;$A3,'Mérkőzések | eredmények'!$A:$K,7,0)="","",VLOOKUP(F$2&amp;"|"&amp;$A3,'Mérkőzések | eredmények'!$A:$K,7,0))),"")</f>
        <v>1</v>
      </c>
      <c r="G3" s="19">
        <f>IFERROR(IFERROR(
IF(VLOOKUP($A3&amp;"|"&amp;F$2,'Mérkőzések | eredmények'!$A:$K,7,0)="","",VLOOKUP($A3&amp;"|"&amp;F$2,'Mérkőzések | eredmények'!$A:$K,7,0)),
IF(VLOOKUP(F$2&amp;"|"&amp;$A3,'Mérkőzések | eredmények'!$A:$K,6,0)="","",VLOOKUP(F$2&amp;"|"&amp;$A3,'Mérkőzések | eredmények'!$A:$K,6,0))),"")</f>
        <v>3</v>
      </c>
      <c r="H3" s="3">
        <f>IFERROR(IFERROR(
IF(VLOOKUP($A3&amp;"|"&amp;H$2,'Mérkőzések | eredmények'!$A:$K,6,0)="","",VLOOKUP($A3&amp;"|"&amp;H$2,'Mérkőzések | eredmények'!$A:$K,6,0)),
IF(VLOOKUP(H$2&amp;"|"&amp;$A3,'Mérkőzések | eredmények'!$A:$K,7,0)="","",VLOOKUP(H$2&amp;"|"&amp;$A3,'Mérkőzések | eredmények'!$A:$K,7,0))),"")</f>
        <v>4</v>
      </c>
      <c r="I3" s="4">
        <f>IFERROR(IFERROR(
IF(VLOOKUP($A3&amp;"|"&amp;H$2,'Mérkőzések | eredmények'!$A:$K,7,0)="","",VLOOKUP($A3&amp;"|"&amp;H$2,'Mérkőzések | eredmények'!$A:$K,7,0)),
IF(VLOOKUP(H$2&amp;"|"&amp;$A3,'Mérkőzések | eredmények'!$A:$K,6,0)="","",VLOOKUP(H$2&amp;"|"&amp;$A3,'Mérkőzések | eredmények'!$A:$K,6,0))),"")</f>
        <v>0</v>
      </c>
      <c r="J3" s="18" t="str">
        <f>IFERROR(IFERROR(
IF(VLOOKUP($A3&amp;"|"&amp;J$2,'Mérkőzések | eredmények'!$A:$K,6,0)="","",VLOOKUP($A3&amp;"|"&amp;J$2,'Mérkőzések | eredmények'!$A:$K,6,0)),
IF(VLOOKUP(J$2&amp;"|"&amp;$A3,'Mérkőzések | eredmények'!$A:$K,7,0)="","",VLOOKUP(J$2&amp;"|"&amp;$A3,'Mérkőzések | eredmények'!$A:$K,7,0))),"")</f>
        <v/>
      </c>
      <c r="K3" s="19" t="str">
        <f>IFERROR(IFERROR(
IF(VLOOKUP($A3&amp;"|"&amp;J$2,'Mérkőzések | eredmények'!$A:$K,7,0)="","",VLOOKUP($A3&amp;"|"&amp;J$2,'Mérkőzések | eredmények'!$A:$K,7,0)),
IF(VLOOKUP(J$2&amp;"|"&amp;$A3,'Mérkőzések | eredmények'!$A:$K,6,0)="","",VLOOKUP(J$2&amp;"|"&amp;$A3,'Mérkőzések | eredmények'!$A:$K,6,0))),"")</f>
        <v/>
      </c>
      <c r="L3" s="3" t="str">
        <f>IFERROR(IFERROR(
IF(VLOOKUP($A3&amp;"|"&amp;L$2,'Mérkőzések | eredmények'!$A:$K,6,0)="","",VLOOKUP($A3&amp;"|"&amp;L$2,'Mérkőzések | eredmények'!$A:$K,6,0)),
IF(VLOOKUP(L$2&amp;"|"&amp;$A3,'Mérkőzések | eredmények'!$A:$K,7,0)="","",VLOOKUP(L$2&amp;"|"&amp;$A3,'Mérkőzések | eredmények'!$A:$K,7,0))),"")</f>
        <v/>
      </c>
      <c r="M3" s="4" t="str">
        <f>IFERROR(IFERROR(
IF(VLOOKUP($A3&amp;"|"&amp;L$2,'Mérkőzések | eredmények'!$A:$K,7,0)="","",VLOOKUP($A3&amp;"|"&amp;L$2,'Mérkőzések | eredmények'!$A:$K,7,0)),
IF(VLOOKUP(L$2&amp;"|"&amp;$A3,'Mérkőzések | eredmények'!$A:$K,6,0)="","",VLOOKUP(L$2&amp;"|"&amp;$A3,'Mérkőzések | eredmények'!$A:$K,6,0))),"")</f>
        <v/>
      </c>
      <c r="N3" s="3" t="str">
        <f>IFERROR(IFERROR(
IF(VLOOKUP($A3&amp;"|"&amp;N$2,'Mérkőzések | eredmények'!$A:$K,6,0)="","",VLOOKUP($A3&amp;"|"&amp;N$2,'Mérkőzések | eredmények'!$A:$K,6,0)),
IF(VLOOKUP(N$2&amp;"|"&amp;$A3,'Mérkőzések | eredmények'!$A:$K,7,0)="","",VLOOKUP(N$2&amp;"|"&amp;$A3,'Mérkőzések | eredmények'!$A:$K,7,0))),"")</f>
        <v/>
      </c>
      <c r="O3" s="4" t="str">
        <f>IFERROR(IFERROR(
IF(VLOOKUP($A3&amp;"|"&amp;N$2,'Mérkőzések | eredmények'!$A:$K,7,0)="","",VLOOKUP($A3&amp;"|"&amp;N$2,'Mérkőzések | eredmények'!$A:$K,7,0)),
IF(VLOOKUP(N$2&amp;"|"&amp;$A3,'Mérkőzések | eredmények'!$A:$K,6,0)="","",VLOOKUP(N$2&amp;"|"&amp;$A3,'Mérkőzések | eredmények'!$A:$K,6,0))),"")</f>
        <v/>
      </c>
      <c r="P3" s="3" t="str">
        <f>IFERROR(IFERROR(
IF(VLOOKUP($A3&amp;"|"&amp;P$2,'Mérkőzések | eredmények'!$A:$K,6,0)="","",VLOOKUP($A3&amp;"|"&amp;P$2,'Mérkőzések | eredmények'!$A:$K,6,0)),
IF(VLOOKUP(P$2&amp;"|"&amp;$A3,'Mérkőzések | eredmények'!$A:$K,7,0)="","",VLOOKUP(P$2&amp;"|"&amp;$A3,'Mérkőzések | eredmények'!$A:$K,7,0))),"")</f>
        <v/>
      </c>
      <c r="Q3" s="4" t="str">
        <f>IFERROR(IFERROR(
IF(VLOOKUP($A3&amp;"|"&amp;P$2,'Mérkőzések | eredmények'!$A:$K,7,0)="","",VLOOKUP($A3&amp;"|"&amp;P$2,'Mérkőzések | eredmények'!$A:$K,7,0)),
IF(VLOOKUP(P$2&amp;"|"&amp;$A3,'Mérkőzések | eredmények'!$A:$K,6,0)="","",VLOOKUP(P$2&amp;"|"&amp;$A3,'Mérkőzések | eredmények'!$A:$K,6,0))),"")</f>
        <v/>
      </c>
      <c r="R3" s="18" t="str">
        <f>IFERROR(IFERROR(
IF(VLOOKUP($A3&amp;"|"&amp;R$2,'Mérkőzések | eredmények'!$A:$K,6,0)="","",VLOOKUP($A3&amp;"|"&amp;R$2,'Mérkőzések | eredmények'!$A:$K,6,0)),
IF(VLOOKUP(R$2&amp;"|"&amp;$A3,'Mérkőzések | eredmények'!$A:$K,7,0)="","",VLOOKUP(R$2&amp;"|"&amp;$A3,'Mérkőzések | eredmények'!$A:$K,7,0))),"")</f>
        <v/>
      </c>
      <c r="S3" s="19" t="str">
        <f>IFERROR(IFERROR(
IF(VLOOKUP($A3&amp;"|"&amp;R$2,'Mérkőzések | eredmények'!$A:$K,7,0)="","",VLOOKUP($A3&amp;"|"&amp;R$2,'Mérkőzések | eredmények'!$A:$K,7,0)),
IF(VLOOKUP(R$2&amp;"|"&amp;$A3,'Mérkőzések | eredmények'!$A:$K,6,0)="","",VLOOKUP(R$2&amp;"|"&amp;$A3,'Mérkőzések | eredmények'!$A:$K,6,0))),"")</f>
        <v/>
      </c>
      <c r="T3" s="3" t="str">
        <f>IFERROR(IFERROR(
IF(VLOOKUP($A3&amp;"|"&amp;T$2,'Mérkőzések | eredmények'!$A:$K,6,0)="","",VLOOKUP($A3&amp;"|"&amp;T$2,'Mérkőzések | eredmények'!$A:$K,6,0)),
IF(VLOOKUP(T$2&amp;"|"&amp;$A3,'Mérkőzések | eredmények'!$A:$K,7,0)="","",VLOOKUP(T$2&amp;"|"&amp;$A3,'Mérkőzések | eredmények'!$A:$K,7,0))),"")</f>
        <v/>
      </c>
      <c r="U3" s="5" t="str">
        <f>IFERROR(IFERROR(
IF(VLOOKUP($A3&amp;"|"&amp;T$2,'Mérkőzések | eredmények'!$A:$K,7,0)="","",VLOOKUP($A3&amp;"|"&amp;T$2,'Mérkőzések | eredmények'!$A:$K,7,0)),
IF(VLOOKUP(T$2&amp;"|"&amp;$A3,'Mérkőzések | eredmények'!$A:$K,6,0)="","",VLOOKUP(T$2&amp;"|"&amp;$A3,'Mérkőzések | eredmények'!$A:$K,6,0))),"")</f>
        <v/>
      </c>
    </row>
    <row r="4" spans="1:27" ht="17.25" customHeight="1" x14ac:dyDescent="0.25">
      <c r="A4" s="80"/>
      <c r="B4" s="12"/>
      <c r="C4" s="16"/>
      <c r="D4" s="20" t="str">
        <f>IFERROR(IFERROR(
IF(VLOOKUP($A3&amp;"|"&amp;D$2,'Mérkőzések | eredmények'!$A:$K,8,0)="","",VLOOKUP($A3&amp;"|"&amp;D$2,'Mérkőzések | eredmények'!$A:$K,8,0)),
IF(VLOOKUP(D$2&amp;"|"&amp;$A3,'Mérkőzések | eredmények'!$A:$K,9,0)="","",VLOOKUP(D$2&amp;"|"&amp;$A3,'Mérkőzések | eredmények'!$A:$K,9,0))),"")</f>
        <v/>
      </c>
      <c r="E4" s="21" t="str">
        <f>IFERROR(IFERROR(
IF(VLOOKUP($A3&amp;"|"&amp;D$2,'Mérkőzések | eredmények'!$A:$K,9,0)="","",VLOOKUP($A3&amp;"|"&amp;D$2,'Mérkőzések | eredmények'!$A:$K,9,0)),
IF(VLOOKUP(D$2&amp;"|"&amp;$A3,'Mérkőzések | eredmények'!$A:$K,8,0)="","",VLOOKUP(D$2&amp;"|"&amp;$A3,'Mérkőzések | eredmények'!$A:$K,8,0))),"")</f>
        <v/>
      </c>
      <c r="F4" s="22">
        <f>IFERROR(IFERROR(
IF(VLOOKUP($A3&amp;"|"&amp;F$2,'Mérkőzések | eredmények'!$A:$K,8,0)="","",VLOOKUP($A3&amp;"|"&amp;F$2,'Mérkőzések | eredmények'!$A:$K,8,0)),
IF(VLOOKUP(F$2&amp;"|"&amp;$A3,'Mérkőzések | eredmények'!$A:$K,9,0)="","",VLOOKUP(F$2&amp;"|"&amp;$A3,'Mérkőzések | eredmények'!$A:$K,9,0))),"")</f>
        <v>5</v>
      </c>
      <c r="G4" s="23">
        <f>IFERROR(IFERROR(
IF(VLOOKUP($A3&amp;"|"&amp;F$2,'Mérkőzések | eredmények'!$A:$K,9,0)="","",VLOOKUP($A3&amp;"|"&amp;F$2,'Mérkőzések | eredmények'!$A:$K,9,0)),
IF(VLOOKUP(F$2&amp;"|"&amp;$A3,'Mérkőzések | eredmények'!$A:$K,8,0)="","",VLOOKUP(F$2&amp;"|"&amp;$A3,'Mérkőzések | eredmények'!$A:$K,8,0))),"")</f>
        <v>9</v>
      </c>
      <c r="H4" s="20">
        <f>IFERROR(IFERROR(
IF(VLOOKUP($A3&amp;"|"&amp;H$2,'Mérkőzések | eredmények'!$A:$K,8,0)="","",VLOOKUP($A3&amp;"|"&amp;H$2,'Mérkőzések | eredmények'!$A:$K,8,0)),
IF(VLOOKUP(H$2&amp;"|"&amp;$A3,'Mérkőzések | eredmények'!$A:$K,9,0)="","",VLOOKUP(H$2&amp;"|"&amp;$A3,'Mérkőzések | eredmények'!$A:$K,9,0))),"")</f>
        <v>12</v>
      </c>
      <c r="I4" s="21">
        <f>IFERROR(IFERROR(
IF(VLOOKUP($A3&amp;"|"&amp;H$2,'Mérkőzések | eredmények'!$A:$K,9,0)="","",VLOOKUP($A3&amp;"|"&amp;H$2,'Mérkőzések | eredmények'!$A:$K,9,0)),
IF(VLOOKUP(H$2&amp;"|"&amp;$A3,'Mérkőzések | eredmények'!$A:$K,8,0)="","",VLOOKUP(H$2&amp;"|"&amp;$A3,'Mérkőzések | eredmények'!$A:$K,8,0))),"")</f>
        <v>0</v>
      </c>
      <c r="J4" s="20" t="str">
        <f>IFERROR(IFERROR(
IF(VLOOKUP($A3&amp;"|"&amp;J$2,'Mérkőzések | eredmények'!$A:$K,8,0)="","",VLOOKUP($A3&amp;"|"&amp;J$2,'Mérkőzések | eredmények'!$A:$K,8,0)),
IF(VLOOKUP(J$2&amp;"|"&amp;$A3,'Mérkőzések | eredmények'!$A:$K,9,0)="","",VLOOKUP(J$2&amp;"|"&amp;$A3,'Mérkőzések | eredmények'!$A:$K,9,0))),"")</f>
        <v/>
      </c>
      <c r="K4" s="21" t="str">
        <f>IFERROR(IFERROR(
IF(VLOOKUP($A3&amp;"|"&amp;J$2,'Mérkőzések | eredmények'!$A:$K,9,0)="","",VLOOKUP($A3&amp;"|"&amp;J$2,'Mérkőzések | eredmények'!$A:$K,9,0)),
IF(VLOOKUP(J$2&amp;"|"&amp;$A3,'Mérkőzések | eredmények'!$A:$K,8,0)="","",VLOOKUP(J$2&amp;"|"&amp;$A3,'Mérkőzések | eredmények'!$A:$K,8,0))),"")</f>
        <v/>
      </c>
      <c r="L4" s="20" t="str">
        <f>IFERROR(IFERROR(
IF(VLOOKUP($A3&amp;"|"&amp;L$2,'Mérkőzések | eredmények'!$A:$K,8,0)="","",VLOOKUP($A3&amp;"|"&amp;L$2,'Mérkőzések | eredmények'!$A:$K,8,0)),
IF(VLOOKUP(L$2&amp;"|"&amp;$A3,'Mérkőzések | eredmények'!$A:$K,9,0)="","",VLOOKUP(L$2&amp;"|"&amp;$A3,'Mérkőzések | eredmények'!$A:$K,9,0))),"")</f>
        <v/>
      </c>
      <c r="M4" s="21" t="str">
        <f>IFERROR(IFERROR(
IF(VLOOKUP($A3&amp;"|"&amp;L$2,'Mérkőzések | eredmények'!$A:$K,9,0)="","",VLOOKUP($A3&amp;"|"&amp;L$2,'Mérkőzések | eredmények'!$A:$K,9,0)),
IF(VLOOKUP(L$2&amp;"|"&amp;$A3,'Mérkőzések | eredmények'!$A:$K,8,0)="","",VLOOKUP(L$2&amp;"|"&amp;$A3,'Mérkőzések | eredmények'!$A:$K,8,0))),"")</f>
        <v/>
      </c>
      <c r="N4" s="20" t="str">
        <f>IFERROR(IFERROR(
IF(VLOOKUP($A3&amp;"|"&amp;N$2,'Mérkőzések | eredmények'!$A:$K,8,0)="","",VLOOKUP($A3&amp;"|"&amp;N$2,'Mérkőzések | eredmények'!$A:$K,8,0)),
IF(VLOOKUP(N$2&amp;"|"&amp;$A3,'Mérkőzések | eredmények'!$A:$K,9,0)="","",VLOOKUP(N$2&amp;"|"&amp;$A3,'Mérkőzések | eredmények'!$A:$K,9,0))),"")</f>
        <v/>
      </c>
      <c r="O4" s="21" t="str">
        <f>IFERROR(IFERROR(
IF(VLOOKUP($A3&amp;"|"&amp;N$2,'Mérkőzések | eredmények'!$A:$K,9,0)="","",VLOOKUP($A3&amp;"|"&amp;N$2,'Mérkőzések | eredmények'!$A:$K,9,0)),
IF(VLOOKUP(N$2&amp;"|"&amp;$A3,'Mérkőzések | eredmények'!$A:$K,8,0)="","",VLOOKUP(N$2&amp;"|"&amp;$A3,'Mérkőzések | eredmények'!$A:$K,8,0))),"")</f>
        <v/>
      </c>
      <c r="P4" s="22" t="str">
        <f>IFERROR(IFERROR(
IF(VLOOKUP($A3&amp;"|"&amp;P$2,'Mérkőzések | eredmények'!$A:$K,8,0)="","",VLOOKUP($A3&amp;"|"&amp;P$2,'Mérkőzések | eredmények'!$A:$K,8,0)),
IF(VLOOKUP(P$2&amp;"|"&amp;$A3,'Mérkőzések | eredmények'!$A:$K,9,0)="","",VLOOKUP(P$2&amp;"|"&amp;$A3,'Mérkőzések | eredmények'!$A:$K,9,0))),"")</f>
        <v/>
      </c>
      <c r="Q4" s="23" t="str">
        <f>IFERROR(IFERROR(
IF(VLOOKUP($A3&amp;"|"&amp;P$2,'Mérkőzések | eredmények'!$A:$K,9,0)="","",VLOOKUP($A3&amp;"|"&amp;P$2,'Mérkőzések | eredmények'!$A:$K,9,0)),
IF(VLOOKUP(P$2&amp;"|"&amp;$A3,'Mérkőzések | eredmények'!$A:$K,8,0)="","",VLOOKUP(P$2&amp;"|"&amp;$A3,'Mérkőzések | eredmények'!$A:$K,8,0))),"")</f>
        <v/>
      </c>
      <c r="R4" s="20" t="str">
        <f>IFERROR(IFERROR(
IF(VLOOKUP($A3&amp;"|"&amp;R$2,'Mérkőzések | eredmények'!$A:$K,8,0)="","",VLOOKUP($A3&amp;"|"&amp;R$2,'Mérkőzések | eredmények'!$A:$K,8,0)),
IF(VLOOKUP(R$2&amp;"|"&amp;$A3,'Mérkőzések | eredmények'!$A:$K,9,0)="","",VLOOKUP(R$2&amp;"|"&amp;$A3,'Mérkőzések | eredmények'!$A:$K,9,0))),"")</f>
        <v/>
      </c>
      <c r="S4" s="21" t="str">
        <f>IFERROR(IFERROR(
IF(VLOOKUP($A3&amp;"|"&amp;R$2,'Mérkőzések | eredmények'!$A:$K,9,0)="","",VLOOKUP($A3&amp;"|"&amp;R$2,'Mérkőzések | eredmények'!$A:$K,9,0)),
IF(VLOOKUP(R$2&amp;"|"&amp;$A3,'Mérkőzések | eredmények'!$A:$K,8,0)="","",VLOOKUP(R$2&amp;"|"&amp;$A3,'Mérkőzések | eredmények'!$A:$K,8,0))),"")</f>
        <v/>
      </c>
      <c r="T4" s="20" t="str">
        <f>IFERROR(IFERROR(
IF(VLOOKUP($A3&amp;"|"&amp;T$2,'Mérkőzések | eredmények'!$A:$K,8,0)="","",VLOOKUP($A3&amp;"|"&amp;T$2,'Mérkőzések | eredmények'!$A:$K,8,0)),
IF(VLOOKUP(T$2&amp;"|"&amp;$A3,'Mérkőzések | eredmények'!$A:$K,9,0)="","",VLOOKUP(T$2&amp;"|"&amp;$A3,'Mérkőzések | eredmények'!$A:$K,9,0))),"")</f>
        <v/>
      </c>
      <c r="U4" s="24" t="str">
        <f>IFERROR(IFERROR(
IF(VLOOKUP($A3&amp;"|"&amp;T$2,'Mérkőzések | eredmények'!$A:$K,9,0)="","",VLOOKUP($A3&amp;"|"&amp;T$2,'Mérkőzések | eredmények'!$A:$K,9,0)),
IF(VLOOKUP(T$2&amp;"|"&amp;$A3,'Mérkőzések | eredmények'!$A:$K,8,0)="","",VLOOKUP(T$2&amp;"|"&amp;$A3,'Mérkőzések | eredmények'!$A:$K,8,0))),"")</f>
        <v/>
      </c>
      <c r="Y4" t="s">
        <v>14</v>
      </c>
      <c r="Z4" s="17" t="s">
        <v>0</v>
      </c>
      <c r="AA4" t="s">
        <v>9</v>
      </c>
    </row>
    <row r="5" spans="1:27" ht="17.25" customHeight="1" x14ac:dyDescent="0.25">
      <c r="A5" s="79" t="str">
        <f>IF(cs_2="","",cs_2)</f>
        <v>PÉCSI FALLABDA SE II.</v>
      </c>
      <c r="B5" s="3" t="str">
        <f>IFERROR(IFERROR(
IF(VLOOKUP($A5&amp;"|"&amp;B$2,'Mérkőzések | eredmények'!$A:$K,6,0)="","",VLOOKUP($A5&amp;"|"&amp;B$2,'Mérkőzések | eredmények'!$A:$K,6,0)),
IF(VLOOKUP(B$2&amp;"|"&amp;$A5,'Mérkőzések | eredmények'!$A:$K,7,0)="","",VLOOKUP(B$2&amp;"|"&amp;$A5,'Mérkőzések | eredmények'!$A:$K,7,0))),"")</f>
        <v/>
      </c>
      <c r="C5" s="4" t="str">
        <f>IFERROR(IFERROR(
IF(VLOOKUP($A5&amp;"|"&amp;B$2,'Mérkőzések | eredmények'!$A:$K,7,0)="","",VLOOKUP($A5&amp;"|"&amp;B$2,'Mérkőzések | eredmények'!$A:$K,7,0)),
IF(VLOOKUP(B$2&amp;"|"&amp;$A5,'Mérkőzések | eredmények'!$A:$K,6,0)="","",VLOOKUP(B$2&amp;"|"&amp;$A5,'Mérkőzések | eredmények'!$A:$K,6,0))),"")</f>
        <v/>
      </c>
      <c r="D5" s="2"/>
      <c r="E5" s="2"/>
      <c r="F5" s="18">
        <f>IFERROR(IFERROR(
IF(VLOOKUP($A5&amp;"|"&amp;F$2,'Mérkőzések | eredmények'!$A:$K,6,0)="","",VLOOKUP($A5&amp;"|"&amp;F$2,'Mérkőzések | eredmények'!$A:$K,6,0)),
IF(VLOOKUP(F$2&amp;"|"&amp;$A5,'Mérkőzések | eredmények'!$A:$K,7,0)="","",VLOOKUP(F$2&amp;"|"&amp;$A5,'Mérkőzések | eredmények'!$A:$K,7,0))),"")</f>
        <v>0</v>
      </c>
      <c r="G5" s="19">
        <f>IFERROR(IFERROR(
IF(VLOOKUP($A5&amp;"|"&amp;F$2,'Mérkőzések | eredmények'!$A:$K,7,0)="","",VLOOKUP($A5&amp;"|"&amp;F$2,'Mérkőzések | eredmények'!$A:$K,7,0)),
IF(VLOOKUP(F$2&amp;"|"&amp;$A5,'Mérkőzések | eredmények'!$A:$K,6,0)="","",VLOOKUP(F$2&amp;"|"&amp;$A5,'Mérkőzések | eredmények'!$A:$K,6,0))),"")</f>
        <v>4</v>
      </c>
      <c r="H5" s="3">
        <f>IFERROR(IFERROR(
IF(VLOOKUP($A5&amp;"|"&amp;H$2,'Mérkőzések | eredmények'!$A:$K,6,0)="","",VLOOKUP($A5&amp;"|"&amp;H$2,'Mérkőzések | eredmények'!$A:$K,6,0)),
IF(VLOOKUP(H$2&amp;"|"&amp;$A5,'Mérkőzések | eredmények'!$A:$K,7,0)="","",VLOOKUP(H$2&amp;"|"&amp;$A5,'Mérkőzések | eredmények'!$A:$K,7,0))),"")</f>
        <v>4</v>
      </c>
      <c r="I5" s="4">
        <f>IFERROR(IFERROR(
IF(VLOOKUP($A5&amp;"|"&amp;H$2,'Mérkőzések | eredmények'!$A:$K,7,0)="","",VLOOKUP($A5&amp;"|"&amp;H$2,'Mérkőzések | eredmények'!$A:$K,7,0)),
IF(VLOOKUP(H$2&amp;"|"&amp;$A5,'Mérkőzések | eredmények'!$A:$K,6,0)="","",VLOOKUP(H$2&amp;"|"&amp;$A5,'Mérkőzések | eredmények'!$A:$K,6,0))),"")</f>
        <v>0</v>
      </c>
      <c r="J5" s="18" t="str">
        <f>IFERROR(IFERROR(
IF(VLOOKUP($A5&amp;"|"&amp;J$2,'Mérkőzések | eredmények'!$A:$K,6,0)="","",VLOOKUP($A5&amp;"|"&amp;J$2,'Mérkőzések | eredmények'!$A:$K,6,0)),
IF(VLOOKUP(J$2&amp;"|"&amp;$A5,'Mérkőzések | eredmények'!$A:$K,7,0)="","",VLOOKUP(J$2&amp;"|"&amp;$A5,'Mérkőzések | eredmények'!$A:$K,7,0))),"")</f>
        <v/>
      </c>
      <c r="K5" s="19" t="str">
        <f>IFERROR(IFERROR(
IF(VLOOKUP($A5&amp;"|"&amp;J$2,'Mérkőzések | eredmények'!$A:$K,7,0)="","",VLOOKUP($A5&amp;"|"&amp;J$2,'Mérkőzések | eredmények'!$A:$K,7,0)),
IF(VLOOKUP(J$2&amp;"|"&amp;$A5,'Mérkőzések | eredmények'!$A:$K,6,0)="","",VLOOKUP(J$2&amp;"|"&amp;$A5,'Mérkőzések | eredmények'!$A:$K,6,0))),"")</f>
        <v/>
      </c>
      <c r="L5" s="3" t="str">
        <f>IFERROR(IFERROR(
IF(VLOOKUP($A5&amp;"|"&amp;L$2,'Mérkőzések | eredmények'!$A:$K,6,0)="","",VLOOKUP($A5&amp;"|"&amp;L$2,'Mérkőzések | eredmények'!$A:$K,6,0)),
IF(VLOOKUP(L$2&amp;"|"&amp;$A5,'Mérkőzések | eredmények'!$A:$K,7,0)="","",VLOOKUP(L$2&amp;"|"&amp;$A5,'Mérkőzések | eredmények'!$A:$K,7,0))),"")</f>
        <v/>
      </c>
      <c r="M5" s="4" t="str">
        <f>IFERROR(IFERROR(
IF(VLOOKUP($A5&amp;"|"&amp;L$2,'Mérkőzések | eredmények'!$A:$K,7,0)="","",VLOOKUP($A5&amp;"|"&amp;L$2,'Mérkőzések | eredmények'!$A:$K,7,0)),
IF(VLOOKUP(L$2&amp;"|"&amp;$A5,'Mérkőzések | eredmények'!$A:$K,6,0)="","",VLOOKUP(L$2&amp;"|"&amp;$A5,'Mérkőzések | eredmények'!$A:$K,6,0))),"")</f>
        <v/>
      </c>
      <c r="N5" s="18" t="str">
        <f>IFERROR(IFERROR(
IF(VLOOKUP($A5&amp;"|"&amp;N$2,'Mérkőzések | eredmények'!$A:$K,6,0)="","",VLOOKUP($A5&amp;"|"&amp;N$2,'Mérkőzések | eredmények'!$A:$K,6,0)),
IF(VLOOKUP(N$2&amp;"|"&amp;$A5,'Mérkőzések | eredmények'!$A:$K,7,0)="","",VLOOKUP(N$2&amp;"|"&amp;$A5,'Mérkőzések | eredmények'!$A:$K,7,0))),"")</f>
        <v/>
      </c>
      <c r="O5" s="19" t="str">
        <f>IFERROR(IFERROR(
IF(VLOOKUP($A5&amp;"|"&amp;N$2,'Mérkőzések | eredmények'!$A:$K,7,0)="","",VLOOKUP($A5&amp;"|"&amp;N$2,'Mérkőzések | eredmények'!$A:$K,7,0)),
IF(VLOOKUP(N$2&amp;"|"&amp;$A5,'Mérkőzések | eredmények'!$A:$K,6,0)="","",VLOOKUP(N$2&amp;"|"&amp;$A5,'Mérkőzések | eredmények'!$A:$K,6,0))),"")</f>
        <v/>
      </c>
      <c r="P5" s="3" t="str">
        <f>IFERROR(IFERROR(
IF(VLOOKUP($A5&amp;"|"&amp;P$2,'Mérkőzések | eredmények'!$A:$K,6,0)="","",VLOOKUP($A5&amp;"|"&amp;P$2,'Mérkőzések | eredmények'!$A:$K,6,0)),
IF(VLOOKUP(P$2&amp;"|"&amp;$A5,'Mérkőzések | eredmények'!$A:$K,7,0)="","",VLOOKUP(P$2&amp;"|"&amp;$A5,'Mérkőzések | eredmények'!$A:$K,7,0))),"")</f>
        <v/>
      </c>
      <c r="Q5" s="4" t="str">
        <f>IFERROR(IFERROR(
IF(VLOOKUP($A5&amp;"|"&amp;P$2,'Mérkőzések | eredmények'!$A:$K,7,0)="","",VLOOKUP($A5&amp;"|"&amp;P$2,'Mérkőzések | eredmények'!$A:$K,7,0)),
IF(VLOOKUP(P$2&amp;"|"&amp;$A5,'Mérkőzések | eredmények'!$A:$K,6,0)="","",VLOOKUP(P$2&amp;"|"&amp;$A5,'Mérkőzések | eredmények'!$A:$K,6,0))),"")</f>
        <v/>
      </c>
      <c r="R5" s="18" t="str">
        <f>IFERROR(IFERROR(
IF(VLOOKUP($A5&amp;"|"&amp;R$2,'Mérkőzések | eredmények'!$A:$K,6,0)="","",VLOOKUP($A5&amp;"|"&amp;R$2,'Mérkőzések | eredmények'!$A:$K,6,0)),
IF(VLOOKUP(R$2&amp;"|"&amp;$A5,'Mérkőzések | eredmények'!$A:$K,7,0)="","",VLOOKUP(R$2&amp;"|"&amp;$A5,'Mérkőzések | eredmények'!$A:$K,7,0))),"")</f>
        <v/>
      </c>
      <c r="S5" s="19" t="str">
        <f>IFERROR(IFERROR(
IF(VLOOKUP($A5&amp;"|"&amp;R$2,'Mérkőzések | eredmények'!$A:$K,7,0)="","",VLOOKUP($A5&amp;"|"&amp;R$2,'Mérkőzések | eredmények'!$A:$K,7,0)),
IF(VLOOKUP(R$2&amp;"|"&amp;$A5,'Mérkőzések | eredmények'!$A:$K,6,0)="","",VLOOKUP(R$2&amp;"|"&amp;$A5,'Mérkőzések | eredmények'!$A:$K,6,0))),"")</f>
        <v/>
      </c>
      <c r="T5" s="3" t="str">
        <f>IFERROR(IFERROR(
IF(VLOOKUP($A5&amp;"|"&amp;T$2,'Mérkőzések | eredmények'!$A:$K,6,0)="","",VLOOKUP($A5&amp;"|"&amp;T$2,'Mérkőzések | eredmények'!$A:$K,6,0)),
IF(VLOOKUP(T$2&amp;"|"&amp;$A5,'Mérkőzések | eredmények'!$A:$K,7,0)="","",VLOOKUP(T$2&amp;"|"&amp;$A5,'Mérkőzések | eredmények'!$A:$K,7,0))),"")</f>
        <v/>
      </c>
      <c r="U5" s="5" t="str">
        <f>IFERROR(IFERROR(
IF(VLOOKUP($A5&amp;"|"&amp;T$2,'Mérkőzések | eredmények'!$A:$K,7,0)="","",VLOOKUP($A5&amp;"|"&amp;T$2,'Mérkőzések | eredmények'!$A:$K,7,0)),
IF(VLOOKUP(T$2&amp;"|"&amp;$A5,'Mérkőzések | eredmények'!$A:$K,6,0)="","",VLOOKUP(T$2&amp;"|"&amp;$A5,'Mérkőzések | eredmények'!$A:$K,6,0))),"")</f>
        <v/>
      </c>
      <c r="Y5" s="17">
        <f>IF(cs_1&lt;&gt;"",1,"")</f>
        <v>1</v>
      </c>
      <c r="Z5" t="str">
        <f>IF(Y5="","",_xlfn.XLOOKUP(LARGE(Csapatok!F:F,1),Csapatok!F:F,Csapatok!A:A))</f>
        <v>MEAFC-ANICO KÉSZHÁZAK</v>
      </c>
      <c r="AA5" s="17">
        <f>IF(Y5="","",IF(Y5="","",_xlfn.XLOOKUP(Z5,Csapatok!A:A,Csapatok!B:B))-100)</f>
        <v>6</v>
      </c>
    </row>
    <row r="6" spans="1:27" ht="17.25" customHeight="1" x14ac:dyDescent="0.25">
      <c r="A6" s="84"/>
      <c r="B6" s="22" t="str">
        <f>IFERROR(IFERROR(
IF(VLOOKUP($A5&amp;"|"&amp;B$2,'Mérkőzések | eredmények'!$A:$K,8,0)="","",VLOOKUP($A5&amp;"|"&amp;B$2,'Mérkőzések | eredmények'!$A:$K,8,0)),
IF(VLOOKUP(B$2&amp;"|"&amp;$A5,'Mérkőzések | eredmények'!$A:$K,9,0)="","",VLOOKUP(B$2&amp;"|"&amp;$A5,'Mérkőzések | eredmények'!$A:$K,9,0))),"")</f>
        <v/>
      </c>
      <c r="C6" s="21" t="str">
        <f>IFERROR(IFERROR(
IF(VLOOKUP($A5&amp;"|"&amp;B$2,'Mérkőzések | eredmények'!$A:$K,9,0)="","",VLOOKUP($A5&amp;"|"&amp;B$2,'Mérkőzések | eredmények'!$A:$K,9,0)),
IF(VLOOKUP(B$2&amp;"|"&amp;$A5,'Mérkőzések | eredmények'!$A:$K,8,0)="","",VLOOKUP(B$2&amp;"|"&amp;$A5,'Mérkőzések | eredmények'!$A:$K,8,0))),"")</f>
        <v/>
      </c>
      <c r="D6" s="2"/>
      <c r="E6" s="2"/>
      <c r="F6" s="22">
        <f>IFERROR(IFERROR(
IF(VLOOKUP($A5&amp;"|"&amp;F$2,'Mérkőzések | eredmények'!$A:$K,8,0)="","",VLOOKUP($A5&amp;"|"&amp;F$2,'Mérkőzések | eredmények'!$A:$K,8,0)),
IF(VLOOKUP(F$2&amp;"|"&amp;$A5,'Mérkőzések | eredmények'!$A:$K,9,0)="","",VLOOKUP(F$2&amp;"|"&amp;$A5,'Mérkőzések | eredmények'!$A:$K,9,0))),"")</f>
        <v>2</v>
      </c>
      <c r="G6" s="23">
        <f>IFERROR(IFERROR(
IF(VLOOKUP($A5&amp;"|"&amp;F$2,'Mérkőzések | eredmények'!$A:$K,9,0)="","",VLOOKUP($A5&amp;"|"&amp;F$2,'Mérkőzések | eredmények'!$A:$K,9,0)),
IF(VLOOKUP(F$2&amp;"|"&amp;$A5,'Mérkőzések | eredmények'!$A:$K,8,0)="","",VLOOKUP(F$2&amp;"|"&amp;$A5,'Mérkőzések | eredmények'!$A:$K,8,0))),"")</f>
        <v>12</v>
      </c>
      <c r="H6" s="20">
        <f>IFERROR(IFERROR(
IF(VLOOKUP($A5&amp;"|"&amp;H$2,'Mérkőzések | eredmények'!$A:$K,8,0)="","",VLOOKUP($A5&amp;"|"&amp;H$2,'Mérkőzések | eredmények'!$A:$K,8,0)),
IF(VLOOKUP(H$2&amp;"|"&amp;$A5,'Mérkőzések | eredmények'!$A:$K,9,0)="","",VLOOKUP(H$2&amp;"|"&amp;$A5,'Mérkőzések | eredmények'!$A:$K,9,0))),"")</f>
        <v>12</v>
      </c>
      <c r="I6" s="21">
        <f>IFERROR(IFERROR(
IF(VLOOKUP($A5&amp;"|"&amp;H$2,'Mérkőzések | eredmények'!$A:$K,9,0)="","",VLOOKUP($A5&amp;"|"&amp;H$2,'Mérkőzések | eredmények'!$A:$K,9,0)),
IF(VLOOKUP(H$2&amp;"|"&amp;$A5,'Mérkőzések | eredmények'!$A:$K,8,0)="","",VLOOKUP(H$2&amp;"|"&amp;$A5,'Mérkőzések | eredmények'!$A:$K,8,0))),"")</f>
        <v>0</v>
      </c>
      <c r="J6" s="20" t="str">
        <f>IFERROR(IFERROR(
IF(VLOOKUP($A5&amp;"|"&amp;J$2,'Mérkőzések | eredmények'!$A:$K,8,0)="","",VLOOKUP($A5&amp;"|"&amp;J$2,'Mérkőzések | eredmények'!$A:$K,8,0)),
IF(VLOOKUP(J$2&amp;"|"&amp;$A5,'Mérkőzések | eredmények'!$A:$K,9,0)="","",VLOOKUP(J$2&amp;"|"&amp;$A5,'Mérkőzések | eredmények'!$A:$K,9,0))),"")</f>
        <v/>
      </c>
      <c r="K6" s="21" t="str">
        <f>IFERROR(IFERROR(
IF(VLOOKUP($A5&amp;"|"&amp;J$2,'Mérkőzések | eredmények'!$A:$K,9,0)="","",VLOOKUP($A5&amp;"|"&amp;J$2,'Mérkőzések | eredmények'!$A:$K,9,0)),
IF(VLOOKUP(J$2&amp;"|"&amp;$A5,'Mérkőzések | eredmények'!$A:$K,8,0)="","",VLOOKUP(J$2&amp;"|"&amp;$A5,'Mérkőzések | eredmények'!$A:$K,8,0))),"")</f>
        <v/>
      </c>
      <c r="L6" s="20" t="str">
        <f>IFERROR(IFERROR(
IF(VLOOKUP($A5&amp;"|"&amp;L$2,'Mérkőzések | eredmények'!$A:$K,8,0)="","",VLOOKUP($A5&amp;"|"&amp;L$2,'Mérkőzések | eredmények'!$A:$K,8,0)),
IF(VLOOKUP(L$2&amp;"|"&amp;$A5,'Mérkőzések | eredmények'!$A:$K,9,0)="","",VLOOKUP(L$2&amp;"|"&amp;$A5,'Mérkőzések | eredmények'!$A:$K,9,0))),"")</f>
        <v/>
      </c>
      <c r="M6" s="21" t="str">
        <f>IFERROR(IFERROR(
IF(VLOOKUP($A5&amp;"|"&amp;L$2,'Mérkőzések | eredmények'!$A:$K,9,0)="","",VLOOKUP($A5&amp;"|"&amp;L$2,'Mérkőzések | eredmények'!$A:$K,9,0)),
IF(VLOOKUP(L$2&amp;"|"&amp;$A5,'Mérkőzések | eredmények'!$A:$K,8,0)="","",VLOOKUP(L$2&amp;"|"&amp;$A5,'Mérkőzések | eredmények'!$A:$K,8,0))),"")</f>
        <v/>
      </c>
      <c r="N6" s="20" t="str">
        <f>IFERROR(IFERROR(
IF(VLOOKUP($A5&amp;"|"&amp;N$2,'Mérkőzések | eredmények'!$A:$K,8,0)="","",VLOOKUP($A5&amp;"|"&amp;N$2,'Mérkőzések | eredmények'!$A:$K,8,0)),
IF(VLOOKUP(N$2&amp;"|"&amp;$A5,'Mérkőzések | eredmények'!$A:$K,9,0)="","",VLOOKUP(N$2&amp;"|"&amp;$A5,'Mérkőzések | eredmények'!$A:$K,9,0))),"")</f>
        <v/>
      </c>
      <c r="O6" s="21" t="str">
        <f>IFERROR(IFERROR(
IF(VLOOKUP($A5&amp;"|"&amp;N$2,'Mérkőzések | eredmények'!$A:$K,9,0)="","",VLOOKUP($A5&amp;"|"&amp;N$2,'Mérkőzések | eredmények'!$A:$K,9,0)),
IF(VLOOKUP(N$2&amp;"|"&amp;$A5,'Mérkőzések | eredmények'!$A:$K,8,0)="","",VLOOKUP(N$2&amp;"|"&amp;$A5,'Mérkőzések | eredmények'!$A:$K,8,0))),"")</f>
        <v/>
      </c>
      <c r="P6" s="22" t="str">
        <f>IFERROR(IFERROR(
IF(VLOOKUP($A5&amp;"|"&amp;P$2,'Mérkőzések | eredmények'!$A:$K,8,0)="","",VLOOKUP($A5&amp;"|"&amp;P$2,'Mérkőzések | eredmények'!$A:$K,8,0)),
IF(VLOOKUP(P$2&amp;"|"&amp;$A5,'Mérkőzések | eredmények'!$A:$K,9,0)="","",VLOOKUP(P$2&amp;"|"&amp;$A5,'Mérkőzések | eredmények'!$A:$K,9,0))),"")</f>
        <v/>
      </c>
      <c r="Q6" s="23" t="str">
        <f>IFERROR(IFERROR(
IF(VLOOKUP($A5&amp;"|"&amp;P$2,'Mérkőzések | eredmények'!$A:$K,9,0)="","",VLOOKUP($A5&amp;"|"&amp;P$2,'Mérkőzések | eredmények'!$A:$K,9,0)),
IF(VLOOKUP(P$2&amp;"|"&amp;$A5,'Mérkőzések | eredmények'!$A:$K,8,0)="","",VLOOKUP(P$2&amp;"|"&amp;$A5,'Mérkőzések | eredmények'!$A:$K,8,0))),"")</f>
        <v/>
      </c>
      <c r="R6" s="20" t="str">
        <f>IFERROR(IFERROR(
IF(VLOOKUP($A5&amp;"|"&amp;R$2,'Mérkőzések | eredmények'!$A:$K,8,0)="","",VLOOKUP($A5&amp;"|"&amp;R$2,'Mérkőzések | eredmények'!$A:$K,8,0)),
IF(VLOOKUP(R$2&amp;"|"&amp;$A5,'Mérkőzések | eredmények'!$A:$K,9,0)="","",VLOOKUP(R$2&amp;"|"&amp;$A5,'Mérkőzések | eredmények'!$A:$K,9,0))),"")</f>
        <v/>
      </c>
      <c r="S6" s="21" t="str">
        <f>IFERROR(IFERROR(
IF(VLOOKUP($A5&amp;"|"&amp;R$2,'Mérkőzések | eredmények'!$A:$K,9,0)="","",VLOOKUP($A5&amp;"|"&amp;R$2,'Mérkőzések | eredmények'!$A:$K,9,0)),
IF(VLOOKUP(R$2&amp;"|"&amp;$A5,'Mérkőzések | eredmények'!$A:$K,8,0)="","",VLOOKUP(R$2&amp;"|"&amp;$A5,'Mérkőzések | eredmények'!$A:$K,8,0))),"")</f>
        <v/>
      </c>
      <c r="T6" s="20" t="str">
        <f>IFERROR(IFERROR(
IF(VLOOKUP($A5&amp;"|"&amp;T$2,'Mérkőzések | eredmények'!$A:$K,8,0)="","",VLOOKUP($A5&amp;"|"&amp;T$2,'Mérkőzések | eredmények'!$A:$K,8,0)),
IF(VLOOKUP(T$2&amp;"|"&amp;$A5,'Mérkőzések | eredmények'!$A:$K,9,0)="","",VLOOKUP(T$2&amp;"|"&amp;$A5,'Mérkőzések | eredmények'!$A:$K,9,0))),"")</f>
        <v/>
      </c>
      <c r="U6" s="24" t="str">
        <f>IFERROR(IFERROR(
IF(VLOOKUP($A5&amp;"|"&amp;T$2,'Mérkőzések | eredmények'!$A:$K,9,0)="","",VLOOKUP($A5&amp;"|"&amp;T$2,'Mérkőzések | eredmények'!$A:$K,9,0)),
IF(VLOOKUP(T$2&amp;"|"&amp;$A5,'Mérkőzések | eredmények'!$A:$K,8,0)="","",VLOOKUP(T$2&amp;"|"&amp;$A5,'Mérkőzések | eredmények'!$A:$K,8,0))),"")</f>
        <v/>
      </c>
      <c r="Y6" s="17">
        <f>IF(cs_2&lt;&gt;"",2,"")</f>
        <v>2</v>
      </c>
      <c r="Z6" t="str">
        <f>IF(Y6="","",_xlfn.XLOOKUP(LARGE(Csapatok!F:F,2),Csapatok!F:F,Csapatok!A:A))</f>
        <v>TÖRÖK SQUASH AKADÉMIA</v>
      </c>
      <c r="AA6" s="17">
        <f>IF(Y6="","",IF(Y6="","",_xlfn.XLOOKUP(Z6,Csapatok!A:A,Csapatok!B:B))-100)</f>
        <v>6</v>
      </c>
    </row>
    <row r="7" spans="1:27" ht="17.25" customHeight="1" x14ac:dyDescent="0.25">
      <c r="A7" s="83" t="str">
        <f>IF(cs_3="","",cs_3)</f>
        <v>MEAFC-ANICO KÉSZHÁZAK</v>
      </c>
      <c r="B7" s="3">
        <f>IFERROR(IFERROR(
IF(VLOOKUP($A7&amp;"|"&amp;B$2,'Mérkőzések | eredmények'!$A:$K,6,0)="","",VLOOKUP($A7&amp;"|"&amp;B$2,'Mérkőzések | eredmények'!$A:$K,6,0)),
IF(VLOOKUP(B$2&amp;"|"&amp;$A7,'Mérkőzések | eredmények'!$A:$K,7,0)="","",VLOOKUP(B$2&amp;"|"&amp;$A7,'Mérkőzések | eredmények'!$A:$K,7,0))),"")</f>
        <v>3</v>
      </c>
      <c r="C7" s="4">
        <f>IFERROR(IFERROR(
IF(VLOOKUP($A7&amp;"|"&amp;B$2,'Mérkőzések | eredmények'!$A:$K,7,0)="","",VLOOKUP($A7&amp;"|"&amp;B$2,'Mérkőzések | eredmények'!$A:$K,7,0)),
IF(VLOOKUP(B$2&amp;"|"&amp;$A7,'Mérkőzések | eredmények'!$A:$K,6,0)="","",VLOOKUP(B$2&amp;"|"&amp;$A7,'Mérkőzések | eredmények'!$A:$K,6,0))),"")</f>
        <v>1</v>
      </c>
      <c r="D7" s="3">
        <f>IFERROR(IFERROR(
IF(VLOOKUP($A7&amp;"|"&amp;D$2,'Mérkőzések | eredmények'!$A:$K,6,0)="","",VLOOKUP($A7&amp;"|"&amp;D$2,'Mérkőzések | eredmények'!$A:$K,6,0)),
IF(VLOOKUP(D$2&amp;"|"&amp;$A7,'Mérkőzések | eredmények'!$A:$K,7,0)="","",VLOOKUP(D$2&amp;"|"&amp;$A7,'Mérkőzések | eredmények'!$A:$K,7,0))),"")</f>
        <v>4</v>
      </c>
      <c r="E7" s="4">
        <f>IFERROR(IFERROR(
IF(VLOOKUP($A7&amp;"|"&amp;D$2,'Mérkőzések | eredmények'!$A:$K,7,0)="","",VLOOKUP($A7&amp;"|"&amp;D$2,'Mérkőzések | eredmények'!$A:$K,7,0)),
IF(VLOOKUP(D$2&amp;"|"&amp;$A7,'Mérkőzések | eredmények'!$A:$K,6,0)="","",VLOOKUP(D$2&amp;"|"&amp;$A7,'Mérkőzések | eredmények'!$A:$K,6,0))),"")</f>
        <v>0</v>
      </c>
      <c r="F7" s="2"/>
      <c r="G7" s="2"/>
      <c r="H7" s="3" t="str">
        <f>IFERROR(IFERROR(
IF(VLOOKUP($A7&amp;"|"&amp;H$2,'Mérkőzések | eredmények'!$A:$K,6,0)="","",VLOOKUP($A7&amp;"|"&amp;H$2,'Mérkőzések | eredmények'!$A:$K,6,0)),
IF(VLOOKUP(H$2&amp;"|"&amp;$A7,'Mérkőzések | eredmények'!$A:$K,7,0)="","",VLOOKUP(H$2&amp;"|"&amp;$A7,'Mérkőzések | eredmények'!$A:$K,7,0))),"")</f>
        <v/>
      </c>
      <c r="I7" s="4" t="str">
        <f>IFERROR(IFERROR(
IF(VLOOKUP($A7&amp;"|"&amp;H$2,'Mérkőzések | eredmények'!$A:$K,7,0)="","",VLOOKUP($A7&amp;"|"&amp;H$2,'Mérkőzések | eredmények'!$A:$K,7,0)),
IF(VLOOKUP(H$2&amp;"|"&amp;$A7,'Mérkőzések | eredmények'!$A:$K,6,0)="","",VLOOKUP(H$2&amp;"|"&amp;$A7,'Mérkőzések | eredmények'!$A:$K,6,0))),"")</f>
        <v/>
      </c>
      <c r="J7" s="18" t="str">
        <f>IFERROR(IFERROR(
IF(VLOOKUP($A7&amp;"|"&amp;J$2,'Mérkőzések | eredmények'!$A:$K,6,0)="","",VLOOKUP($A7&amp;"|"&amp;J$2,'Mérkőzések | eredmények'!$A:$K,6,0)),
IF(VLOOKUP(J$2&amp;"|"&amp;$A7,'Mérkőzések | eredmények'!$A:$K,7,0)="","",VLOOKUP(J$2&amp;"|"&amp;$A7,'Mérkőzések | eredmények'!$A:$K,7,0))),"")</f>
        <v/>
      </c>
      <c r="K7" s="19" t="str">
        <f>IFERROR(IFERROR(
IF(VLOOKUP($A7&amp;"|"&amp;J$2,'Mérkőzések | eredmények'!$A:$K,7,0)="","",VLOOKUP($A7&amp;"|"&amp;J$2,'Mérkőzések | eredmények'!$A:$K,7,0)),
IF(VLOOKUP(J$2&amp;"|"&amp;$A7,'Mérkőzések | eredmények'!$A:$K,6,0)="","",VLOOKUP(J$2&amp;"|"&amp;$A7,'Mérkőzések | eredmények'!$A:$K,6,0))),"")</f>
        <v/>
      </c>
      <c r="L7" s="3" t="str">
        <f>IFERROR(IFERROR(
IF(VLOOKUP($A7&amp;"|"&amp;L$2,'Mérkőzések | eredmények'!$A:$K,6,0)="","",VLOOKUP($A7&amp;"|"&amp;L$2,'Mérkőzések | eredmények'!$A:$K,6,0)),
IF(VLOOKUP(L$2&amp;"|"&amp;$A7,'Mérkőzések | eredmények'!$A:$K,7,0)="","",VLOOKUP(L$2&amp;"|"&amp;$A7,'Mérkőzések | eredmények'!$A:$K,7,0))),"")</f>
        <v/>
      </c>
      <c r="M7" s="4" t="str">
        <f>IFERROR(IFERROR(
IF(VLOOKUP($A7&amp;"|"&amp;L$2,'Mérkőzések | eredmények'!$A:$K,7,0)="","",VLOOKUP($A7&amp;"|"&amp;L$2,'Mérkőzések | eredmények'!$A:$K,7,0)),
IF(VLOOKUP(L$2&amp;"|"&amp;$A7,'Mérkőzések | eredmények'!$A:$K,6,0)="","",VLOOKUP(L$2&amp;"|"&amp;$A7,'Mérkőzések | eredmények'!$A:$K,6,0))),"")</f>
        <v/>
      </c>
      <c r="N7" s="18" t="str">
        <f>IFERROR(IFERROR(
IF(VLOOKUP($A7&amp;"|"&amp;N$2,'Mérkőzések | eredmények'!$A:$K,6,0)="","",VLOOKUP($A7&amp;"|"&amp;N$2,'Mérkőzések | eredmények'!$A:$K,6,0)),
IF(VLOOKUP(N$2&amp;"|"&amp;$A7,'Mérkőzések | eredmények'!$A:$K,7,0)="","",VLOOKUP(N$2&amp;"|"&amp;$A7,'Mérkőzések | eredmények'!$A:$K,7,0))),"")</f>
        <v/>
      </c>
      <c r="O7" s="19" t="str">
        <f>IFERROR(IFERROR(
IF(VLOOKUP($A7&amp;"|"&amp;N$2,'Mérkőzések | eredmények'!$A:$K,7,0)="","",VLOOKUP($A7&amp;"|"&amp;N$2,'Mérkőzések | eredmények'!$A:$K,7,0)),
IF(VLOOKUP(N$2&amp;"|"&amp;$A7,'Mérkőzések | eredmények'!$A:$K,6,0)="","",VLOOKUP(N$2&amp;"|"&amp;$A7,'Mérkőzések | eredmények'!$A:$K,6,0))),"")</f>
        <v/>
      </c>
      <c r="P7" s="3" t="str">
        <f>IFERROR(IFERROR(
IF(VLOOKUP($A7&amp;"|"&amp;P$2,'Mérkőzések | eredmények'!$A:$K,6,0)="","",VLOOKUP($A7&amp;"|"&amp;P$2,'Mérkőzések | eredmények'!$A:$K,6,0)),
IF(VLOOKUP(P$2&amp;"|"&amp;$A7,'Mérkőzések | eredmények'!$A:$K,7,0)="","",VLOOKUP(P$2&amp;"|"&amp;$A7,'Mérkőzések | eredmények'!$A:$K,7,0))),"")</f>
        <v/>
      </c>
      <c r="Q7" s="4" t="str">
        <f>IFERROR(IFERROR(
IF(VLOOKUP($A7&amp;"|"&amp;P$2,'Mérkőzések | eredmények'!$A:$K,7,0)="","",VLOOKUP($A7&amp;"|"&amp;P$2,'Mérkőzések | eredmények'!$A:$K,7,0)),
IF(VLOOKUP(P$2&amp;"|"&amp;$A7,'Mérkőzések | eredmények'!$A:$K,6,0)="","",VLOOKUP(P$2&amp;"|"&amp;$A7,'Mérkőzések | eredmények'!$A:$K,6,0))),"")</f>
        <v/>
      </c>
      <c r="R7" s="18" t="str">
        <f>IFERROR(IFERROR(
IF(VLOOKUP($A7&amp;"|"&amp;R$2,'Mérkőzések | eredmények'!$A:$K,6,0)="","",VLOOKUP($A7&amp;"|"&amp;R$2,'Mérkőzések | eredmények'!$A:$K,6,0)),
IF(VLOOKUP(R$2&amp;"|"&amp;$A7,'Mérkőzések | eredmények'!$A:$K,7,0)="","",VLOOKUP(R$2&amp;"|"&amp;$A7,'Mérkőzések | eredmények'!$A:$K,7,0))),"")</f>
        <v/>
      </c>
      <c r="S7" s="19" t="str">
        <f>IFERROR(IFERROR(
IF(VLOOKUP($A7&amp;"|"&amp;R$2,'Mérkőzések | eredmények'!$A:$K,7,0)="","",VLOOKUP($A7&amp;"|"&amp;R$2,'Mérkőzések | eredmények'!$A:$K,7,0)),
IF(VLOOKUP(R$2&amp;"|"&amp;$A7,'Mérkőzések | eredmények'!$A:$K,6,0)="","",VLOOKUP(R$2&amp;"|"&amp;$A7,'Mérkőzések | eredmények'!$A:$K,6,0))),"")</f>
        <v/>
      </c>
      <c r="T7" s="3" t="str">
        <f>IFERROR(IFERROR(
IF(VLOOKUP($A7&amp;"|"&amp;T$2,'Mérkőzések | eredmények'!$A:$K,6,0)="","",VLOOKUP($A7&amp;"|"&amp;T$2,'Mérkőzések | eredmények'!$A:$K,6,0)),
IF(VLOOKUP(T$2&amp;"|"&amp;$A7,'Mérkőzések | eredmények'!$A:$K,7,0)="","",VLOOKUP(T$2&amp;"|"&amp;$A7,'Mérkőzések | eredmények'!$A:$K,7,0))),"")</f>
        <v/>
      </c>
      <c r="U7" s="5" t="str">
        <f>IFERROR(IFERROR(
IF(VLOOKUP($A7&amp;"|"&amp;T$2,'Mérkőzések | eredmények'!$A:$K,7,0)="","",VLOOKUP($A7&amp;"|"&amp;T$2,'Mérkőzések | eredmények'!$A:$K,7,0)),
IF(VLOOKUP(T$2&amp;"|"&amp;$A7,'Mérkőzések | eredmények'!$A:$K,6,0)="","",VLOOKUP(T$2&amp;"|"&amp;$A7,'Mérkőzések | eredmények'!$A:$K,6,0))),"")</f>
        <v/>
      </c>
      <c r="Y7" s="17">
        <f>IF(cs_3&lt;&gt;"",3,"")</f>
        <v>3</v>
      </c>
      <c r="Z7" t="str">
        <f>IF(Y7="","",_xlfn.XLOOKUP(LARGE(Csapatok!F:F,3),Csapatok!F:F,Csapatok!A:A))</f>
        <v>FIREBALLS-OMEGA I.</v>
      </c>
      <c r="AA7" s="17">
        <f>IF(Y7="","",IF(Y7="","",_xlfn.XLOOKUP(Z7,Csapatok!A:A,Csapatok!B:B))-100)</f>
        <v>3</v>
      </c>
    </row>
    <row r="8" spans="1:27" ht="17.25" customHeight="1" x14ac:dyDescent="0.25">
      <c r="A8" s="84"/>
      <c r="B8" s="20">
        <f>IFERROR(IFERROR(
IF(VLOOKUP($A7&amp;"|"&amp;B$2,'Mérkőzések | eredmények'!$A:$K,8,0)="","",VLOOKUP($A7&amp;"|"&amp;B$2,'Mérkőzések | eredmények'!$A:$K,8,0)),
IF(VLOOKUP(B$2&amp;"|"&amp;$A7,'Mérkőzések | eredmények'!$A:$K,9,0)="","",VLOOKUP(B$2&amp;"|"&amp;$A7,'Mérkőzések | eredmények'!$A:$K,9,0))),"")</f>
        <v>9</v>
      </c>
      <c r="C8" s="21">
        <f>IFERROR(IFERROR(
IF(VLOOKUP($A7&amp;"|"&amp;B$2,'Mérkőzések | eredmények'!$A:$K,9,0)="","",VLOOKUP($A7&amp;"|"&amp;B$2,'Mérkőzések | eredmények'!$A:$K,9,0)),
IF(VLOOKUP(B$2&amp;"|"&amp;$A7,'Mérkőzések | eredmények'!$A:$K,8,0)="","",VLOOKUP(B$2&amp;"|"&amp;$A7,'Mérkőzések | eredmények'!$A:$K,8,0))),"")</f>
        <v>5</v>
      </c>
      <c r="D8" s="20">
        <f>IFERROR(IFERROR(
IF(VLOOKUP($A7&amp;"|"&amp;D$2,'Mérkőzések | eredmények'!$A:$K,8,0)="","",VLOOKUP($A7&amp;"|"&amp;D$2,'Mérkőzések | eredmények'!$A:$K,8,0)),
IF(VLOOKUP(D$2&amp;"|"&amp;$A7,'Mérkőzések | eredmények'!$A:$K,9,0)="","",VLOOKUP(D$2&amp;"|"&amp;$A7,'Mérkőzések | eredmények'!$A:$K,9,0))),"")</f>
        <v>12</v>
      </c>
      <c r="E8" s="21">
        <f>IFERROR(IFERROR(
IF(VLOOKUP($A7&amp;"|"&amp;D$2,'Mérkőzések | eredmények'!$A:$K,9,0)="","",VLOOKUP($A7&amp;"|"&amp;D$2,'Mérkőzések | eredmények'!$A:$K,9,0)),
IF(VLOOKUP(D$2&amp;"|"&amp;$A7,'Mérkőzések | eredmények'!$A:$K,8,0)="","",VLOOKUP(D$2&amp;"|"&amp;$A7,'Mérkőzések | eredmények'!$A:$K,8,0))),"")</f>
        <v>2</v>
      </c>
      <c r="F8" s="2"/>
      <c r="G8" s="2"/>
      <c r="H8" s="20" t="str">
        <f>IFERROR(IFERROR(
IF(VLOOKUP($A7&amp;"|"&amp;H$2,'Mérkőzések | eredmények'!$A:$K,8,0)="","",VLOOKUP($A7&amp;"|"&amp;H$2,'Mérkőzések | eredmények'!$A:$K,8,0)),
IF(VLOOKUP(H$2&amp;"|"&amp;$A7,'Mérkőzések | eredmények'!$A:$K,9,0)="","",VLOOKUP(H$2&amp;"|"&amp;$A7,'Mérkőzések | eredmények'!$A:$K,9,0))),"")</f>
        <v/>
      </c>
      <c r="I8" s="21" t="str">
        <f>IFERROR(IFERROR(
IF(VLOOKUP($A7&amp;"|"&amp;H$2,'Mérkőzések | eredmények'!$A:$K,9,0)="","",VLOOKUP($A7&amp;"|"&amp;H$2,'Mérkőzések | eredmények'!$A:$K,9,0)),
IF(VLOOKUP(H$2&amp;"|"&amp;$A7,'Mérkőzések | eredmények'!$A:$K,8,0)="","",VLOOKUP(H$2&amp;"|"&amp;$A7,'Mérkőzések | eredmények'!$A:$K,8,0))),"")</f>
        <v/>
      </c>
      <c r="J8" s="20" t="str">
        <f>IFERROR(IFERROR(
IF(VLOOKUP($A7&amp;"|"&amp;J$2,'Mérkőzések | eredmények'!$A:$K,8,0)="","",VLOOKUP($A7&amp;"|"&amp;J$2,'Mérkőzések | eredmények'!$A:$K,8,0)),
IF(VLOOKUP(J$2&amp;"|"&amp;$A7,'Mérkőzések | eredmények'!$A:$K,9,0)="","",VLOOKUP(J$2&amp;"|"&amp;$A7,'Mérkőzések | eredmények'!$A:$K,9,0))),"")</f>
        <v/>
      </c>
      <c r="K8" s="21" t="str">
        <f>IFERROR(IFERROR(
IF(VLOOKUP($A7&amp;"|"&amp;J$2,'Mérkőzések | eredmények'!$A:$K,9,0)="","",VLOOKUP($A7&amp;"|"&amp;J$2,'Mérkőzések | eredmények'!$A:$K,9,0)),
IF(VLOOKUP(J$2&amp;"|"&amp;$A7,'Mérkőzések | eredmények'!$A:$K,8,0)="","",VLOOKUP(J$2&amp;"|"&amp;$A7,'Mérkőzések | eredmények'!$A:$K,8,0))),"")</f>
        <v/>
      </c>
      <c r="L8" s="20" t="str">
        <f>IFERROR(IFERROR(
IF(VLOOKUP($A7&amp;"|"&amp;L$2,'Mérkőzések | eredmények'!$A:$K,8,0)="","",VLOOKUP($A7&amp;"|"&amp;L$2,'Mérkőzések | eredmények'!$A:$K,8,0)),
IF(VLOOKUP(L$2&amp;"|"&amp;$A7,'Mérkőzések | eredmények'!$A:$K,9,0)="","",VLOOKUP(L$2&amp;"|"&amp;$A7,'Mérkőzések | eredmények'!$A:$K,9,0))),"")</f>
        <v/>
      </c>
      <c r="M8" s="21" t="str">
        <f>IFERROR(IFERROR(
IF(VLOOKUP($A7&amp;"|"&amp;L$2,'Mérkőzések | eredmények'!$A:$K,9,0)="","",VLOOKUP($A7&amp;"|"&amp;L$2,'Mérkőzések | eredmények'!$A:$K,9,0)),
IF(VLOOKUP(L$2&amp;"|"&amp;$A7,'Mérkőzések | eredmények'!$A:$K,8,0)="","",VLOOKUP(L$2&amp;"|"&amp;$A7,'Mérkőzések | eredmények'!$A:$K,8,0))),"")</f>
        <v/>
      </c>
      <c r="N8" s="20" t="str">
        <f>IFERROR(IFERROR(
IF(VLOOKUP($A7&amp;"|"&amp;N$2,'Mérkőzések | eredmények'!$A:$K,8,0)="","",VLOOKUP($A7&amp;"|"&amp;N$2,'Mérkőzések | eredmények'!$A:$K,8,0)),
IF(VLOOKUP(N$2&amp;"|"&amp;$A7,'Mérkőzések | eredmények'!$A:$K,9,0)="","",VLOOKUP(N$2&amp;"|"&amp;$A7,'Mérkőzések | eredmények'!$A:$K,9,0))),"")</f>
        <v/>
      </c>
      <c r="O8" s="21" t="str">
        <f>IFERROR(IFERROR(
IF(VLOOKUP($A7&amp;"|"&amp;N$2,'Mérkőzések | eredmények'!$A:$K,9,0)="","",VLOOKUP($A7&amp;"|"&amp;N$2,'Mérkőzések | eredmények'!$A:$K,9,0)),
IF(VLOOKUP(N$2&amp;"|"&amp;$A7,'Mérkőzések | eredmények'!$A:$K,8,0)="","",VLOOKUP(N$2&amp;"|"&amp;$A7,'Mérkőzések | eredmények'!$A:$K,8,0))),"")</f>
        <v/>
      </c>
      <c r="P8" s="22" t="str">
        <f>IFERROR(IFERROR(
IF(VLOOKUP($A7&amp;"|"&amp;P$2,'Mérkőzések | eredmények'!$A:$K,8,0)="","",VLOOKUP($A7&amp;"|"&amp;P$2,'Mérkőzések | eredmények'!$A:$K,8,0)),
IF(VLOOKUP(P$2&amp;"|"&amp;$A7,'Mérkőzések | eredmények'!$A:$K,9,0)="","",VLOOKUP(P$2&amp;"|"&amp;$A7,'Mérkőzések | eredmények'!$A:$K,9,0))),"")</f>
        <v/>
      </c>
      <c r="Q8" s="23" t="str">
        <f>IFERROR(IFERROR(
IF(VLOOKUP($A7&amp;"|"&amp;P$2,'Mérkőzések | eredmények'!$A:$K,9,0)="","",VLOOKUP($A7&amp;"|"&amp;P$2,'Mérkőzések | eredmények'!$A:$K,9,0)),
IF(VLOOKUP(P$2&amp;"|"&amp;$A7,'Mérkőzések | eredmények'!$A:$K,8,0)="","",VLOOKUP(P$2&amp;"|"&amp;$A7,'Mérkőzések | eredmények'!$A:$K,8,0))),"")</f>
        <v/>
      </c>
      <c r="R8" s="22" t="str">
        <f>IFERROR(IFERROR(
IF(VLOOKUP($A7&amp;"|"&amp;R$2,'Mérkőzések | eredmények'!$A:$K,8,0)="","",VLOOKUP($A7&amp;"|"&amp;R$2,'Mérkőzések | eredmények'!$A:$K,8,0)),
IF(VLOOKUP(R$2&amp;"|"&amp;$A7,'Mérkőzések | eredmények'!$A:$K,9,0)="","",VLOOKUP(R$2&amp;"|"&amp;$A7,'Mérkőzések | eredmények'!$A:$K,9,0))),"")</f>
        <v/>
      </c>
      <c r="S8" s="23" t="str">
        <f>IFERROR(IFERROR(
IF(VLOOKUP($A7&amp;"|"&amp;R$2,'Mérkőzések | eredmények'!$A:$K,9,0)="","",VLOOKUP($A7&amp;"|"&amp;R$2,'Mérkőzések | eredmények'!$A:$K,9,0)),
IF(VLOOKUP(R$2&amp;"|"&amp;$A7,'Mérkőzések | eredmények'!$A:$K,8,0)="","",VLOOKUP(R$2&amp;"|"&amp;$A7,'Mérkőzések | eredmények'!$A:$K,8,0))),"")</f>
        <v/>
      </c>
      <c r="T8" s="22" t="str">
        <f>IFERROR(IFERROR(
IF(VLOOKUP($A7&amp;"|"&amp;T$2,'Mérkőzések | eredmények'!$A:$K,8,0)="","",VLOOKUP($A7&amp;"|"&amp;T$2,'Mérkőzések | eredmények'!$A:$K,8,0)),
IF(VLOOKUP(T$2&amp;"|"&amp;$A7,'Mérkőzések | eredmények'!$A:$K,9,0)="","",VLOOKUP(T$2&amp;"|"&amp;$A7,'Mérkőzések | eredmények'!$A:$K,9,0))),"")</f>
        <v/>
      </c>
      <c r="U8" s="25" t="str">
        <f>IFERROR(IFERROR(
IF(VLOOKUP($A7&amp;"|"&amp;T$2,'Mérkőzések | eredmények'!$A:$K,9,0)="","",VLOOKUP($A7&amp;"|"&amp;T$2,'Mérkőzések | eredmények'!$A:$K,9,0)),
IF(VLOOKUP(T$2&amp;"|"&amp;$A7,'Mérkőzések | eredmények'!$A:$K,8,0)="","",VLOOKUP(T$2&amp;"|"&amp;$A7,'Mérkőzések | eredmények'!$A:$K,8,0))),"")</f>
        <v/>
      </c>
      <c r="Y8" s="17">
        <f>IF(cs_4&lt;&gt;"",4,"")</f>
        <v>4</v>
      </c>
      <c r="Z8" t="str">
        <f>IF(Y8="","",_xlfn.XLOOKUP(LARGE(Csapatok!F:F,4),Csapatok!F:F,Csapatok!A:A))</f>
        <v>PÉCSI FALLABDA SE II.</v>
      </c>
      <c r="AA8" s="17">
        <f>IF(Y8="","",IF(Y8="","",_xlfn.XLOOKUP(Z8,Csapatok!A:A,Csapatok!B:B))-100)</f>
        <v>3</v>
      </c>
    </row>
    <row r="9" spans="1:27" ht="17.25" customHeight="1" x14ac:dyDescent="0.25">
      <c r="A9" s="83" t="str">
        <f>IF(cs_4="","",cs_4)</f>
        <v>FIREBALLS-OMEGA III.</v>
      </c>
      <c r="B9" s="3">
        <f>IFERROR(IFERROR(
IF(VLOOKUP($A9&amp;"|"&amp;B$2,'Mérkőzések | eredmények'!$A:$K,6,0)="","",VLOOKUP($A9&amp;"|"&amp;B$2,'Mérkőzések | eredmények'!$A:$K,6,0)),
IF(VLOOKUP(B$2&amp;"|"&amp;$A9,'Mérkőzések | eredmények'!$A:$K,7,0)="","",VLOOKUP(B$2&amp;"|"&amp;$A9,'Mérkőzések | eredmények'!$A:$K,7,0))),"")</f>
        <v>0</v>
      </c>
      <c r="C9" s="4">
        <f>IFERROR(IFERROR(
IF(VLOOKUP($A9&amp;"|"&amp;B$2,'Mérkőzések | eredmények'!$A:$K,7,0)="","",VLOOKUP($A9&amp;"|"&amp;B$2,'Mérkőzések | eredmények'!$A:$K,7,0)),
IF(VLOOKUP(B$2&amp;"|"&amp;$A9,'Mérkőzések | eredmények'!$A:$K,6,0)="","",VLOOKUP(B$2&amp;"|"&amp;$A9,'Mérkőzések | eredmények'!$A:$K,6,0))),"")</f>
        <v>4</v>
      </c>
      <c r="D9" s="3">
        <f>IFERROR(IFERROR(
IF(VLOOKUP($A9&amp;"|"&amp;D$2,'Mérkőzések | eredmények'!$A:$K,6,0)="","",VLOOKUP($A9&amp;"|"&amp;D$2,'Mérkőzések | eredmények'!$A:$K,6,0)),
IF(VLOOKUP(D$2&amp;"|"&amp;$A9,'Mérkőzések | eredmények'!$A:$K,7,0)="","",VLOOKUP(D$2&amp;"|"&amp;$A9,'Mérkőzések | eredmények'!$A:$K,7,0))),"")</f>
        <v>0</v>
      </c>
      <c r="E9" s="4">
        <f>IFERROR(IFERROR(
IF(VLOOKUP($A9&amp;"|"&amp;D$2,'Mérkőzések | eredmények'!$A:$K,7,0)="","",VLOOKUP($A9&amp;"|"&amp;D$2,'Mérkőzések | eredmények'!$A:$K,7,0)),
IF(VLOOKUP(D$2&amp;"|"&amp;$A9,'Mérkőzések | eredmények'!$A:$K,6,0)="","",VLOOKUP(D$2&amp;"|"&amp;$A9,'Mérkőzések | eredmények'!$A:$K,6,0))),"")</f>
        <v>4</v>
      </c>
      <c r="F9" s="3" t="str">
        <f>IFERROR(IFERROR(
IF(VLOOKUP($A9&amp;"|"&amp;F$2,'Mérkőzések | eredmények'!$A:$K,6,0)="","",VLOOKUP($A9&amp;"|"&amp;F$2,'Mérkőzések | eredmények'!$A:$K,6,0)),
IF(VLOOKUP(F$2&amp;"|"&amp;$A9,'Mérkőzések | eredmények'!$A:$K,7,0)="","",VLOOKUP(F$2&amp;"|"&amp;$A9,'Mérkőzések | eredmények'!$A:$K,7,0))),"")</f>
        <v/>
      </c>
      <c r="G9" s="4" t="str">
        <f>IFERROR(IFERROR(
IF(VLOOKUP($A9&amp;"|"&amp;F$2,'Mérkőzések | eredmények'!$A:$K,7,0)="","",VLOOKUP($A9&amp;"|"&amp;F$2,'Mérkőzések | eredmények'!$A:$K,7,0)),
IF(VLOOKUP(F$2&amp;"|"&amp;$A9,'Mérkőzések | eredmények'!$A:$K,6,0)="","",VLOOKUP(F$2&amp;"|"&amp;$A9,'Mérkőzések | eredmények'!$A:$K,6,0))),"")</f>
        <v/>
      </c>
      <c r="H9" s="2"/>
      <c r="I9" s="2"/>
      <c r="J9" s="18" t="str">
        <f>IFERROR(IFERROR(
IF(VLOOKUP($A9&amp;"|"&amp;J$2,'Mérkőzések | eredmények'!$A:$K,6,0)="","",VLOOKUP($A9&amp;"|"&amp;J$2,'Mérkőzések | eredmények'!$A:$K,6,0)),
IF(VLOOKUP(J$2&amp;"|"&amp;$A9,'Mérkőzések | eredmények'!$A:$K,7,0)="","",VLOOKUP(J$2&amp;"|"&amp;$A9,'Mérkőzések | eredmények'!$A:$K,7,0))),"")</f>
        <v/>
      </c>
      <c r="K9" s="19" t="str">
        <f>IFERROR(IFERROR(
IF(VLOOKUP($A9&amp;"|"&amp;J$2,'Mérkőzések | eredmények'!$A:$K,7,0)="","",VLOOKUP($A9&amp;"|"&amp;J$2,'Mérkőzések | eredmények'!$A:$K,7,0)),
IF(VLOOKUP(J$2&amp;"|"&amp;$A9,'Mérkőzések | eredmények'!$A:$K,6,0)="","",VLOOKUP(J$2&amp;"|"&amp;$A9,'Mérkőzések | eredmények'!$A:$K,6,0))),"")</f>
        <v/>
      </c>
      <c r="L9" s="3" t="str">
        <f>IFERROR(IFERROR(
IF(VLOOKUP($A9&amp;"|"&amp;L$2,'Mérkőzések | eredmények'!$A:$K,6,0)="","",VLOOKUP($A9&amp;"|"&amp;L$2,'Mérkőzések | eredmények'!$A:$K,6,0)),
IF(VLOOKUP(L$2&amp;"|"&amp;$A9,'Mérkőzések | eredmények'!$A:$K,7,0)="","",VLOOKUP(L$2&amp;"|"&amp;$A9,'Mérkőzések | eredmények'!$A:$K,7,0))),"")</f>
        <v/>
      </c>
      <c r="M9" s="4" t="str">
        <f>IFERROR(IFERROR(
IF(VLOOKUP($A9&amp;"|"&amp;L$2,'Mérkőzések | eredmények'!$A:$K,7,0)="","",VLOOKUP($A9&amp;"|"&amp;L$2,'Mérkőzések | eredmények'!$A:$K,7,0)),
IF(VLOOKUP(L$2&amp;"|"&amp;$A9,'Mérkőzések | eredmények'!$A:$K,6,0)="","",VLOOKUP(L$2&amp;"|"&amp;$A9,'Mérkőzések | eredmények'!$A:$K,6,0))),"")</f>
        <v/>
      </c>
      <c r="N9" s="18" t="str">
        <f>IFERROR(IFERROR(
IF(VLOOKUP($A9&amp;"|"&amp;N$2,'Mérkőzések | eredmények'!$A:$K,6,0)="","",VLOOKUP($A9&amp;"|"&amp;N$2,'Mérkőzések | eredmények'!$A:$K,6,0)),
IF(VLOOKUP(N$2&amp;"|"&amp;$A9,'Mérkőzések | eredmények'!$A:$K,7,0)="","",VLOOKUP(N$2&amp;"|"&amp;$A9,'Mérkőzések | eredmények'!$A:$K,7,0))),"")</f>
        <v/>
      </c>
      <c r="O9" s="19" t="str">
        <f>IFERROR(IFERROR(
IF(VLOOKUP($A9&amp;"|"&amp;N$2,'Mérkőzések | eredmények'!$A:$K,7,0)="","",VLOOKUP($A9&amp;"|"&amp;N$2,'Mérkőzések | eredmények'!$A:$K,7,0)),
IF(VLOOKUP(N$2&amp;"|"&amp;$A9,'Mérkőzések | eredmények'!$A:$K,6,0)="","",VLOOKUP(N$2&amp;"|"&amp;$A9,'Mérkőzések | eredmények'!$A:$K,6,0))),"")</f>
        <v/>
      </c>
      <c r="P9" s="3" t="str">
        <f>IFERROR(IFERROR(
IF(VLOOKUP($A9&amp;"|"&amp;P$2,'Mérkőzések | eredmények'!$A:$K,6,0)="","",VLOOKUP($A9&amp;"|"&amp;P$2,'Mérkőzések | eredmények'!$A:$K,6,0)),
IF(VLOOKUP(P$2&amp;"|"&amp;$A9,'Mérkőzések | eredmények'!$A:$K,7,0)="","",VLOOKUP(P$2&amp;"|"&amp;$A9,'Mérkőzések | eredmények'!$A:$K,7,0))),"")</f>
        <v/>
      </c>
      <c r="Q9" s="4" t="str">
        <f>IFERROR(IFERROR(
IF(VLOOKUP($A9&amp;"|"&amp;P$2,'Mérkőzések | eredmények'!$A:$K,7,0)="","",VLOOKUP($A9&amp;"|"&amp;P$2,'Mérkőzések | eredmények'!$A:$K,7,0)),
IF(VLOOKUP(P$2&amp;"|"&amp;$A9,'Mérkőzések | eredmények'!$A:$K,6,0)="","",VLOOKUP(P$2&amp;"|"&amp;$A9,'Mérkőzések | eredmények'!$A:$K,6,0))),"")</f>
        <v/>
      </c>
      <c r="R9" s="18" t="str">
        <f>IFERROR(IFERROR(
IF(VLOOKUP($A9&amp;"|"&amp;R$2,'Mérkőzések | eredmények'!$A:$K,6,0)="","",VLOOKUP($A9&amp;"|"&amp;R$2,'Mérkőzések | eredmények'!$A:$K,6,0)),
IF(VLOOKUP(R$2&amp;"|"&amp;$A9,'Mérkőzések | eredmények'!$A:$K,7,0)="","",VLOOKUP(R$2&amp;"|"&amp;$A9,'Mérkőzések | eredmények'!$A:$K,7,0))),"")</f>
        <v/>
      </c>
      <c r="S9" s="19" t="str">
        <f>IFERROR(IFERROR(
IF(VLOOKUP($A9&amp;"|"&amp;R$2,'Mérkőzések | eredmények'!$A:$K,7,0)="","",VLOOKUP($A9&amp;"|"&amp;R$2,'Mérkőzések | eredmények'!$A:$K,7,0)),
IF(VLOOKUP(R$2&amp;"|"&amp;$A9,'Mérkőzések | eredmények'!$A:$K,6,0)="","",VLOOKUP(R$2&amp;"|"&amp;$A9,'Mérkőzések | eredmények'!$A:$K,6,0))),"")</f>
        <v/>
      </c>
      <c r="T9" s="3" t="str">
        <f>IFERROR(IFERROR(
IF(VLOOKUP($A9&amp;"|"&amp;T$2,'Mérkőzések | eredmények'!$A:$K,6,0)="","",VLOOKUP($A9&amp;"|"&amp;T$2,'Mérkőzések | eredmények'!$A:$K,6,0)),
IF(VLOOKUP(T$2&amp;"|"&amp;$A9,'Mérkőzések | eredmények'!$A:$K,7,0)="","",VLOOKUP(T$2&amp;"|"&amp;$A9,'Mérkőzések | eredmények'!$A:$K,7,0))),"")</f>
        <v/>
      </c>
      <c r="U9" s="5" t="str">
        <f>IFERROR(IFERROR(
IF(VLOOKUP($A9&amp;"|"&amp;T$2,'Mérkőzések | eredmények'!$A:$K,7,0)="","",VLOOKUP($A9&amp;"|"&amp;T$2,'Mérkőzések | eredmények'!$A:$K,7,0)),
IF(VLOOKUP(T$2&amp;"|"&amp;$A9,'Mérkőzések | eredmények'!$A:$K,6,0)="","",VLOOKUP(T$2&amp;"|"&amp;$A9,'Mérkőzések | eredmények'!$A:$K,6,0))),"")</f>
        <v/>
      </c>
      <c r="Y9" s="17">
        <f>IF(cs_5&lt;&gt;"",5,"")</f>
        <v>5</v>
      </c>
      <c r="Z9" t="str">
        <f>IF(Y9="","",_xlfn.XLOOKUP(LARGE(Csapatok!F:F,5),Csapatok!F:F,Csapatok!A:A))</f>
        <v>BSA</v>
      </c>
      <c r="AA9" s="17">
        <f>IF(Y9="","",IF(Y9="","",_xlfn.XLOOKUP(Z9,Csapatok!A:A,Csapatok!B:B))-100)</f>
        <v>3</v>
      </c>
    </row>
    <row r="10" spans="1:27" ht="17.25" customHeight="1" x14ac:dyDescent="0.25">
      <c r="A10" s="84"/>
      <c r="B10" s="20">
        <f>IFERROR(IFERROR(
IF(VLOOKUP($A9&amp;"|"&amp;B$2,'Mérkőzések | eredmények'!$A:$K,8,0)="","",VLOOKUP($A9&amp;"|"&amp;B$2,'Mérkőzések | eredmények'!$A:$K,8,0)),
IF(VLOOKUP(B$2&amp;"|"&amp;$A9,'Mérkőzések | eredmények'!$A:$K,9,0)="","",VLOOKUP(B$2&amp;"|"&amp;$A9,'Mérkőzések | eredmények'!$A:$K,9,0))),"")</f>
        <v>0</v>
      </c>
      <c r="C10" s="21">
        <f>IFERROR(IFERROR(
IF(VLOOKUP($A9&amp;"|"&amp;B$2,'Mérkőzések | eredmények'!$A:$K,9,0)="","",VLOOKUP($A9&amp;"|"&amp;B$2,'Mérkőzések | eredmények'!$A:$K,9,0)),
IF(VLOOKUP(B$2&amp;"|"&amp;$A9,'Mérkőzések | eredmények'!$A:$K,8,0)="","",VLOOKUP(B$2&amp;"|"&amp;$A9,'Mérkőzések | eredmények'!$A:$K,8,0))),"")</f>
        <v>12</v>
      </c>
      <c r="D10" s="20">
        <f>IFERROR(IFERROR(
IF(VLOOKUP($A9&amp;"|"&amp;D$2,'Mérkőzések | eredmények'!$A:$K,8,0)="","",VLOOKUP($A9&amp;"|"&amp;D$2,'Mérkőzések | eredmények'!$A:$K,8,0)),
IF(VLOOKUP(D$2&amp;"|"&amp;$A9,'Mérkőzések | eredmények'!$A:$K,9,0)="","",VLOOKUP(D$2&amp;"|"&amp;$A9,'Mérkőzések | eredmények'!$A:$K,9,0))),"")</f>
        <v>0</v>
      </c>
      <c r="E10" s="21">
        <f>IFERROR(IFERROR(
IF(VLOOKUP($A9&amp;"|"&amp;D$2,'Mérkőzések | eredmények'!$A:$K,9,0)="","",VLOOKUP($A9&amp;"|"&amp;D$2,'Mérkőzések | eredmények'!$A:$K,9,0)),
IF(VLOOKUP(D$2&amp;"|"&amp;$A9,'Mérkőzések | eredmények'!$A:$K,8,0)="","",VLOOKUP(D$2&amp;"|"&amp;$A9,'Mérkőzések | eredmények'!$A:$K,8,0))),"")</f>
        <v>12</v>
      </c>
      <c r="F10" s="20" t="str">
        <f>IFERROR(IFERROR(
IF(VLOOKUP($A9&amp;"|"&amp;F$2,'Mérkőzések | eredmények'!$A:$K,8,0)="","",VLOOKUP($A9&amp;"|"&amp;F$2,'Mérkőzések | eredmények'!$A:$K,8,0)),
IF(VLOOKUP(F$2&amp;"|"&amp;$A9,'Mérkőzések | eredmények'!$A:$K,9,0)="","",VLOOKUP(F$2&amp;"|"&amp;$A9,'Mérkőzések | eredmények'!$A:$K,9,0))),"")</f>
        <v/>
      </c>
      <c r="G10" s="21" t="str">
        <f>IFERROR(IFERROR(
IF(VLOOKUP($A9&amp;"|"&amp;F$2,'Mérkőzések | eredmények'!$A:$K,9,0)="","",VLOOKUP($A9&amp;"|"&amp;F$2,'Mérkőzések | eredmények'!$A:$K,9,0)),
IF(VLOOKUP(F$2&amp;"|"&amp;$A9,'Mérkőzések | eredmények'!$A:$K,8,0)="","",VLOOKUP(F$2&amp;"|"&amp;$A9,'Mérkőzések | eredmények'!$A:$K,8,0))),"")</f>
        <v/>
      </c>
      <c r="H10" s="2"/>
      <c r="I10" s="2"/>
      <c r="J10" s="22" t="str">
        <f>IFERROR(IFERROR(
IF(VLOOKUP($A9&amp;"|"&amp;J$2,'Mérkőzések | eredmények'!$A:$K,8,0)="","",VLOOKUP($A9&amp;"|"&amp;J$2,'Mérkőzések | eredmények'!$A:$K,8,0)),
IF(VLOOKUP(J$2&amp;"|"&amp;$A9,'Mérkőzések | eredmények'!$A:$K,9,0)="","",VLOOKUP(J$2&amp;"|"&amp;$A9,'Mérkőzések | eredmények'!$A:$K,9,0))),"")</f>
        <v/>
      </c>
      <c r="K10" s="23" t="str">
        <f>IFERROR(IFERROR(
IF(VLOOKUP($A9&amp;"|"&amp;J$2,'Mérkőzések | eredmények'!$A:$K,9,0)="","",VLOOKUP($A9&amp;"|"&amp;J$2,'Mérkőzések | eredmények'!$A:$K,9,0)),
IF(VLOOKUP(J$2&amp;"|"&amp;$A9,'Mérkőzések | eredmények'!$A:$K,8,0)="","",VLOOKUP(J$2&amp;"|"&amp;$A9,'Mérkőzések | eredmények'!$A:$K,8,0))),"")</f>
        <v/>
      </c>
      <c r="L10" s="20" t="str">
        <f>IFERROR(IFERROR(
IF(VLOOKUP($A9&amp;"|"&amp;L$2,'Mérkőzések | eredmények'!$A:$K,8,0)="","",VLOOKUP($A9&amp;"|"&amp;L$2,'Mérkőzések | eredmények'!$A:$K,8,0)),
IF(VLOOKUP(L$2&amp;"|"&amp;$A9,'Mérkőzések | eredmények'!$A:$K,9,0)="","",VLOOKUP(L$2&amp;"|"&amp;$A9,'Mérkőzések | eredmények'!$A:$K,9,0))),"")</f>
        <v/>
      </c>
      <c r="M10" s="21" t="str">
        <f>IFERROR(IFERROR(
IF(VLOOKUP($A9&amp;"|"&amp;L$2,'Mérkőzések | eredmények'!$A:$K,9,0)="","",VLOOKUP($A9&amp;"|"&amp;L$2,'Mérkőzések | eredmények'!$A:$K,9,0)),
IF(VLOOKUP(L$2&amp;"|"&amp;$A9,'Mérkőzések | eredmények'!$A:$K,8,0)="","",VLOOKUP(L$2&amp;"|"&amp;$A9,'Mérkőzések | eredmények'!$A:$K,8,0))),"")</f>
        <v/>
      </c>
      <c r="N10" s="20" t="str">
        <f>IFERROR(IFERROR(
IF(VLOOKUP($A9&amp;"|"&amp;N$2,'Mérkőzések | eredmények'!$A:$K,8,0)="","",VLOOKUP($A9&amp;"|"&amp;N$2,'Mérkőzések | eredmények'!$A:$K,8,0)),
IF(VLOOKUP(N$2&amp;"|"&amp;$A9,'Mérkőzések | eredmények'!$A:$K,9,0)="","",VLOOKUP(N$2&amp;"|"&amp;$A9,'Mérkőzések | eredmények'!$A:$K,9,0))),"")</f>
        <v/>
      </c>
      <c r="O10" s="21" t="str">
        <f>IFERROR(IFERROR(
IF(VLOOKUP($A9&amp;"|"&amp;N$2,'Mérkőzések | eredmények'!$A:$K,9,0)="","",VLOOKUP($A9&amp;"|"&amp;N$2,'Mérkőzések | eredmények'!$A:$K,9,0)),
IF(VLOOKUP(N$2&amp;"|"&amp;$A9,'Mérkőzések | eredmények'!$A:$K,8,0)="","",VLOOKUP(N$2&amp;"|"&amp;$A9,'Mérkőzések | eredmények'!$A:$K,8,0))),"")</f>
        <v/>
      </c>
      <c r="P10" s="22" t="str">
        <f>IFERROR(IFERROR(
IF(VLOOKUP($A9&amp;"|"&amp;P$2,'Mérkőzések | eredmények'!$A:$K,8,0)="","",VLOOKUP($A9&amp;"|"&amp;P$2,'Mérkőzések | eredmények'!$A:$K,8,0)),
IF(VLOOKUP(P$2&amp;"|"&amp;$A9,'Mérkőzések | eredmények'!$A:$K,9,0)="","",VLOOKUP(P$2&amp;"|"&amp;$A9,'Mérkőzések | eredmények'!$A:$K,9,0))),"")</f>
        <v/>
      </c>
      <c r="Q10" s="23" t="str">
        <f>IFERROR(IFERROR(
IF(VLOOKUP($A9&amp;"|"&amp;P$2,'Mérkőzések | eredmények'!$A:$K,9,0)="","",VLOOKUP($A9&amp;"|"&amp;P$2,'Mérkőzések | eredmények'!$A:$K,9,0)),
IF(VLOOKUP(P$2&amp;"|"&amp;$A9,'Mérkőzések | eredmények'!$A:$K,8,0)="","",VLOOKUP(P$2&amp;"|"&amp;$A9,'Mérkőzések | eredmények'!$A:$K,8,0))),"")</f>
        <v/>
      </c>
      <c r="R10" s="22" t="str">
        <f>IFERROR(IFERROR(
IF(VLOOKUP($A9&amp;"|"&amp;R$2,'Mérkőzések | eredmények'!$A:$K,8,0)="","",VLOOKUP($A9&amp;"|"&amp;R$2,'Mérkőzések | eredmények'!$A:$K,8,0)),
IF(VLOOKUP(R$2&amp;"|"&amp;$A9,'Mérkőzések | eredmények'!$A:$K,9,0)="","",VLOOKUP(R$2&amp;"|"&amp;$A9,'Mérkőzések | eredmények'!$A:$K,9,0))),"")</f>
        <v/>
      </c>
      <c r="S10" s="23" t="str">
        <f>IFERROR(IFERROR(
IF(VLOOKUP($A9&amp;"|"&amp;R$2,'Mérkőzések | eredmények'!$A:$K,9,0)="","",VLOOKUP($A9&amp;"|"&amp;R$2,'Mérkőzések | eredmények'!$A:$K,9,0)),
IF(VLOOKUP(R$2&amp;"|"&amp;$A9,'Mérkőzések | eredmények'!$A:$K,8,0)="","",VLOOKUP(R$2&amp;"|"&amp;$A9,'Mérkőzések | eredmények'!$A:$K,8,0))),"")</f>
        <v/>
      </c>
      <c r="T10" s="20" t="str">
        <f>IFERROR(IFERROR(
IF(VLOOKUP($A9&amp;"|"&amp;T$2,'Mérkőzések | eredmények'!$A:$K,8,0)="","",VLOOKUP($A9&amp;"|"&amp;T$2,'Mérkőzések | eredmények'!$A:$K,8,0)),
IF(VLOOKUP(T$2&amp;"|"&amp;$A9,'Mérkőzések | eredmények'!$A:$K,9,0)="","",VLOOKUP(T$2&amp;"|"&amp;$A9,'Mérkőzések | eredmények'!$A:$K,9,0))),"")</f>
        <v/>
      </c>
      <c r="U10" s="24" t="str">
        <f>IFERROR(IFERROR(
IF(VLOOKUP($A9&amp;"|"&amp;T$2,'Mérkőzések | eredmények'!$A:$K,9,0)="","",VLOOKUP($A9&amp;"|"&amp;T$2,'Mérkőzések | eredmények'!$A:$K,9,0)),
IF(VLOOKUP(T$2&amp;"|"&amp;$A9,'Mérkőzések | eredmények'!$A:$K,8,0)="","",VLOOKUP(T$2&amp;"|"&amp;$A9,'Mérkőzések | eredmények'!$A:$K,8,0))),"")</f>
        <v/>
      </c>
      <c r="Y10" s="17">
        <f>IF(cs_6&lt;&gt;"",6,"")</f>
        <v>6</v>
      </c>
      <c r="Z10" t="str">
        <f>IF(Y10="","",_xlfn.XLOOKUP(LARGE(Csapatok!F:F,6),Csapatok!F:F,Csapatok!A:A))</f>
        <v>VÁCI FSE</v>
      </c>
      <c r="AA10" s="17">
        <f>IF(Y10="","",IF(Y10="","",_xlfn.XLOOKUP(Z10,Csapatok!A:A,Csapatok!B:B))-100)</f>
        <v>0</v>
      </c>
    </row>
    <row r="11" spans="1:27" ht="17.25" customHeight="1" x14ac:dyDescent="0.25">
      <c r="A11" s="83" t="str">
        <f>IF(cs_5="","",cs_5)</f>
        <v>TÖRÖK SQUASH AKADÉMIA</v>
      </c>
      <c r="B11" s="3" t="str">
        <f>IFERROR(IFERROR(
IF(VLOOKUP($A11&amp;"|"&amp;B$2,'Mérkőzések | eredmények'!$A:$K,6,0)="","",VLOOKUP($A11&amp;"|"&amp;B$2,'Mérkőzések | eredmények'!$A:$K,6,0)),
IF(VLOOKUP(B$2&amp;"|"&amp;$A11,'Mérkőzések | eredmények'!$A:$K,7,0)="","",VLOOKUP(B$2&amp;"|"&amp;$A11,'Mérkőzések | eredmények'!$A:$K,7,0))),"")</f>
        <v/>
      </c>
      <c r="C11" s="4" t="str">
        <f>IFERROR(IFERROR(
IF(VLOOKUP($A11&amp;"|"&amp;B$2,'Mérkőzések | eredmények'!$A:$K,7,0)="","",VLOOKUP($A11&amp;"|"&amp;B$2,'Mérkőzések | eredmények'!$A:$K,7,0)),
IF(VLOOKUP(B$2&amp;"|"&amp;$A11,'Mérkőzések | eredmények'!$A:$K,6,0)="","",VLOOKUP(B$2&amp;"|"&amp;$A11,'Mérkőzések | eredmények'!$A:$K,6,0))),"")</f>
        <v/>
      </c>
      <c r="D11" s="3" t="str">
        <f>IFERROR(IFERROR(
IF(VLOOKUP($A11&amp;"|"&amp;D$2,'Mérkőzések | eredmények'!$A:$K,6,0)="","",VLOOKUP($A11&amp;"|"&amp;D$2,'Mérkőzések | eredmények'!$A:$K,6,0)),
IF(VLOOKUP(D$2&amp;"|"&amp;$A11,'Mérkőzések | eredmények'!$A:$K,7,0)="","",VLOOKUP(D$2&amp;"|"&amp;$A11,'Mérkőzések | eredmények'!$A:$K,7,0))),"")</f>
        <v/>
      </c>
      <c r="E11" s="4" t="str">
        <f>IFERROR(IFERROR(
IF(VLOOKUP($A11&amp;"|"&amp;D$2,'Mérkőzések | eredmények'!$A:$K,7,0)="","",VLOOKUP($A11&amp;"|"&amp;D$2,'Mérkőzések | eredmények'!$A:$K,7,0)),
IF(VLOOKUP(D$2&amp;"|"&amp;$A11,'Mérkőzések | eredmények'!$A:$K,6,0)="","",VLOOKUP(D$2&amp;"|"&amp;$A11,'Mérkőzések | eredmények'!$A:$K,6,0))),"")</f>
        <v/>
      </c>
      <c r="F11" s="3" t="str">
        <f>IFERROR(IFERROR(
IF(VLOOKUP($A11&amp;"|"&amp;F$2,'Mérkőzések | eredmények'!$A:$K,6,0)="","",VLOOKUP($A11&amp;"|"&amp;F$2,'Mérkőzések | eredmények'!$A:$K,6,0)),
IF(VLOOKUP(F$2&amp;"|"&amp;$A11,'Mérkőzések | eredmények'!$A:$K,7,0)="","",VLOOKUP(F$2&amp;"|"&amp;$A11,'Mérkőzések | eredmények'!$A:$K,7,0))),"")</f>
        <v/>
      </c>
      <c r="G11" s="4" t="str">
        <f>IFERROR(IFERROR(
IF(VLOOKUP($A11&amp;"|"&amp;F$2,'Mérkőzések | eredmények'!$A:$K,7,0)="","",VLOOKUP($A11&amp;"|"&amp;F$2,'Mérkőzések | eredmények'!$A:$K,7,0)),
IF(VLOOKUP(F$2&amp;"|"&amp;$A11,'Mérkőzések | eredmények'!$A:$K,6,0)="","",VLOOKUP(F$2&amp;"|"&amp;$A11,'Mérkőzések | eredmények'!$A:$K,6,0))),"")</f>
        <v/>
      </c>
      <c r="H11" s="3" t="str">
        <f>IFERROR(IFERROR(
IF(VLOOKUP($A11&amp;"|"&amp;H$2,'Mérkőzések | eredmények'!$A:$K,6,0)="","",VLOOKUP($A11&amp;"|"&amp;H$2,'Mérkőzések | eredmények'!$A:$K,6,0)),
IF(VLOOKUP(H$2&amp;"|"&amp;$A11,'Mérkőzések | eredmények'!$A:$K,7,0)="","",VLOOKUP(H$2&amp;"|"&amp;$A11,'Mérkőzések | eredmények'!$A:$K,7,0))),"")</f>
        <v/>
      </c>
      <c r="I11" s="4" t="str">
        <f>IFERROR(IFERROR(
IF(VLOOKUP($A11&amp;"|"&amp;H$2,'Mérkőzések | eredmények'!$A:$K,7,0)="","",VLOOKUP($A11&amp;"|"&amp;H$2,'Mérkőzések | eredmények'!$A:$K,7,0)),
IF(VLOOKUP(H$2&amp;"|"&amp;$A11,'Mérkőzések | eredmények'!$A:$K,6,0)="","",VLOOKUP(H$2&amp;"|"&amp;$A11,'Mérkőzések | eredmények'!$A:$K,6,0))),"")</f>
        <v/>
      </c>
      <c r="J11" s="2"/>
      <c r="K11" s="2"/>
      <c r="L11" s="3">
        <f>IFERROR(IFERROR(
IF(VLOOKUP($A11&amp;"|"&amp;L$2,'Mérkőzések | eredmények'!$A:$K,6,0)="","",VLOOKUP($A11&amp;"|"&amp;L$2,'Mérkőzések | eredmények'!$A:$K,6,0)),
IF(VLOOKUP(L$2&amp;"|"&amp;$A11,'Mérkőzések | eredmények'!$A:$K,7,0)="","",VLOOKUP(L$2&amp;"|"&amp;$A11,'Mérkőzések | eredmények'!$A:$K,7,0))),"")</f>
        <v>3</v>
      </c>
      <c r="M11" s="4">
        <f>IFERROR(IFERROR(
IF(VLOOKUP($A11&amp;"|"&amp;L$2,'Mérkőzések | eredmények'!$A:$K,7,0)="","",VLOOKUP($A11&amp;"|"&amp;L$2,'Mérkőzések | eredmények'!$A:$K,7,0)),
IF(VLOOKUP(L$2&amp;"|"&amp;$A11,'Mérkőzések | eredmények'!$A:$K,6,0)="","",VLOOKUP(L$2&amp;"|"&amp;$A11,'Mérkőzések | eredmények'!$A:$K,6,0))),"")</f>
        <v>1</v>
      </c>
      <c r="N11" s="18">
        <f>IFERROR(IFERROR(
IF(VLOOKUP($A11&amp;"|"&amp;N$2,'Mérkőzések | eredmények'!$A:$K,6,0)="","",VLOOKUP($A11&amp;"|"&amp;N$2,'Mérkőzések | eredmények'!$A:$K,6,0)),
IF(VLOOKUP(N$2&amp;"|"&amp;$A11,'Mérkőzések | eredmények'!$A:$K,7,0)="","",VLOOKUP(N$2&amp;"|"&amp;$A11,'Mérkőzések | eredmények'!$A:$K,7,0))),"")</f>
        <v>4</v>
      </c>
      <c r="O11" s="19">
        <f>IFERROR(IFERROR(
IF(VLOOKUP($A11&amp;"|"&amp;N$2,'Mérkőzések | eredmények'!$A:$K,7,0)="","",VLOOKUP($A11&amp;"|"&amp;N$2,'Mérkőzések | eredmények'!$A:$K,7,0)),
IF(VLOOKUP(N$2&amp;"|"&amp;$A11,'Mérkőzések | eredmények'!$A:$K,6,0)="","",VLOOKUP(N$2&amp;"|"&amp;$A11,'Mérkőzések | eredmények'!$A:$K,6,0))),"")</f>
        <v>0</v>
      </c>
      <c r="P11" s="3" t="str">
        <f>IFERROR(IFERROR(
IF(VLOOKUP($A11&amp;"|"&amp;P$2,'Mérkőzések | eredmények'!$A:$K,6,0)="","",VLOOKUP($A11&amp;"|"&amp;P$2,'Mérkőzések | eredmények'!$A:$K,6,0)),
IF(VLOOKUP(P$2&amp;"|"&amp;$A11,'Mérkőzések | eredmények'!$A:$K,7,0)="","",VLOOKUP(P$2&amp;"|"&amp;$A11,'Mérkőzések | eredmények'!$A:$K,7,0))),"")</f>
        <v/>
      </c>
      <c r="Q11" s="4" t="str">
        <f>IFERROR(IFERROR(
IF(VLOOKUP($A11&amp;"|"&amp;P$2,'Mérkőzések | eredmények'!$A:$K,7,0)="","",VLOOKUP($A11&amp;"|"&amp;P$2,'Mérkőzések | eredmények'!$A:$K,7,0)),
IF(VLOOKUP(P$2&amp;"|"&amp;$A11,'Mérkőzések | eredmények'!$A:$K,6,0)="","",VLOOKUP(P$2&amp;"|"&amp;$A11,'Mérkőzések | eredmények'!$A:$K,6,0))),"")</f>
        <v/>
      </c>
      <c r="R11" s="18" t="str">
        <f>IFERROR(IFERROR(
IF(VLOOKUP($A11&amp;"|"&amp;R$2,'Mérkőzések | eredmények'!$A:$K,6,0)="","",VLOOKUP($A11&amp;"|"&amp;R$2,'Mérkőzések | eredmények'!$A:$K,6,0)),
IF(VLOOKUP(R$2&amp;"|"&amp;$A11,'Mérkőzések | eredmények'!$A:$K,7,0)="","",VLOOKUP(R$2&amp;"|"&amp;$A11,'Mérkőzések | eredmények'!$A:$K,7,0))),"")</f>
        <v/>
      </c>
      <c r="S11" s="19" t="str">
        <f>IFERROR(IFERROR(
IF(VLOOKUP($A11&amp;"|"&amp;R$2,'Mérkőzések | eredmények'!$A:$K,7,0)="","",VLOOKUP($A11&amp;"|"&amp;R$2,'Mérkőzések | eredmények'!$A:$K,7,0)),
IF(VLOOKUP(R$2&amp;"|"&amp;$A11,'Mérkőzések | eredmények'!$A:$K,6,0)="","",VLOOKUP(R$2&amp;"|"&amp;$A11,'Mérkőzések | eredmények'!$A:$K,6,0))),"")</f>
        <v/>
      </c>
      <c r="T11" s="3" t="str">
        <f>IFERROR(IFERROR(
IF(VLOOKUP($A11&amp;"|"&amp;T$2,'Mérkőzések | eredmények'!$A:$K,6,0)="","",VLOOKUP($A11&amp;"|"&amp;T$2,'Mérkőzések | eredmények'!$A:$K,6,0)),
IF(VLOOKUP(T$2&amp;"|"&amp;$A11,'Mérkőzések | eredmények'!$A:$K,7,0)="","",VLOOKUP(T$2&amp;"|"&amp;$A11,'Mérkőzések | eredmények'!$A:$K,7,0))),"")</f>
        <v/>
      </c>
      <c r="U11" s="5" t="str">
        <f>IFERROR(IFERROR(
IF(VLOOKUP($A11&amp;"|"&amp;T$2,'Mérkőzések | eredmények'!$A:$K,7,0)="","",VLOOKUP($A11&amp;"|"&amp;T$2,'Mérkőzések | eredmények'!$A:$K,7,0)),
IF(VLOOKUP(T$2&amp;"|"&amp;$A11,'Mérkőzések | eredmények'!$A:$K,6,0)="","",VLOOKUP(T$2&amp;"|"&amp;$A11,'Mérkőzések | eredmények'!$A:$K,6,0))),"")</f>
        <v/>
      </c>
      <c r="Y11" s="17">
        <f>IF(cs_7&lt;&gt;"",7,"")</f>
        <v>7</v>
      </c>
      <c r="Z11" t="str">
        <f>IF(Y11="","",_xlfn.XLOOKUP(LARGE(Csapatok!F:F,7),Csapatok!F:F,Csapatok!A:A))</f>
        <v>FIREBALLS-OMEGA III.</v>
      </c>
      <c r="AA11" s="17">
        <f>IF(Y11="","",IF(Y11="","",_xlfn.XLOOKUP(Z11,Csapatok!A:A,Csapatok!B:B))-100)</f>
        <v>0</v>
      </c>
    </row>
    <row r="12" spans="1:27" ht="17.25" customHeight="1" x14ac:dyDescent="0.25">
      <c r="A12" s="80"/>
      <c r="B12" s="20" t="str">
        <f>IFERROR(IFERROR(
IF(VLOOKUP($A11&amp;"|"&amp;B$2,'Mérkőzések | eredmények'!$A:$K,8,0)="","",VLOOKUP($A11&amp;"|"&amp;B$2,'Mérkőzések | eredmények'!$A:$K,8,0)),
IF(VLOOKUP(B$2&amp;"|"&amp;$A11,'Mérkőzések | eredmények'!$A:$K,9,0)="","",VLOOKUP(B$2&amp;"|"&amp;$A11,'Mérkőzések | eredmények'!$A:$K,9,0))),"")</f>
        <v/>
      </c>
      <c r="C12" s="21" t="str">
        <f>IFERROR(IFERROR(
IF(VLOOKUP($A11&amp;"|"&amp;B$2,'Mérkőzések | eredmények'!$A:$K,9,0)="","",VLOOKUP($A11&amp;"|"&amp;B$2,'Mérkőzések | eredmények'!$A:$K,9,0)),
IF(VLOOKUP(B$2&amp;"|"&amp;$A11,'Mérkőzések | eredmények'!$A:$K,8,0)="","",VLOOKUP(B$2&amp;"|"&amp;$A11,'Mérkőzések | eredmények'!$A:$K,8,0))),"")</f>
        <v/>
      </c>
      <c r="D12" s="20" t="str">
        <f>IFERROR(IFERROR(
IF(VLOOKUP($A11&amp;"|"&amp;D$2,'Mérkőzések | eredmények'!$A:$K,8,0)="","",VLOOKUP($A11&amp;"|"&amp;D$2,'Mérkőzések | eredmények'!$A:$K,8,0)),
IF(VLOOKUP(D$2&amp;"|"&amp;$A11,'Mérkőzések | eredmények'!$A:$K,9,0)="","",VLOOKUP(D$2&amp;"|"&amp;$A11,'Mérkőzések | eredmények'!$A:$K,9,0))),"")</f>
        <v/>
      </c>
      <c r="E12" s="21" t="str">
        <f>IFERROR(IFERROR(
IF(VLOOKUP($A11&amp;"|"&amp;D$2,'Mérkőzések | eredmények'!$A:$K,9,0)="","",VLOOKUP($A11&amp;"|"&amp;D$2,'Mérkőzések | eredmények'!$A:$K,9,0)),
IF(VLOOKUP(D$2&amp;"|"&amp;$A11,'Mérkőzések | eredmények'!$A:$K,8,0)="","",VLOOKUP(D$2&amp;"|"&amp;$A11,'Mérkőzések | eredmények'!$A:$K,8,0))),"")</f>
        <v/>
      </c>
      <c r="F12" s="22" t="str">
        <f>IFERROR(IFERROR(
IF(VLOOKUP($A11&amp;"|"&amp;F$2,'Mérkőzések | eredmények'!$A:$K,8,0)="","",VLOOKUP($A11&amp;"|"&amp;F$2,'Mérkőzések | eredmények'!$A:$K,8,0)),
IF(VLOOKUP(F$2&amp;"|"&amp;$A11,'Mérkőzések | eredmények'!$A:$K,9,0)="","",VLOOKUP(F$2&amp;"|"&amp;$A11,'Mérkőzések | eredmények'!$A:$K,9,0))),"")</f>
        <v/>
      </c>
      <c r="G12" s="23" t="str">
        <f>IFERROR(IFERROR(
IF(VLOOKUP($A11&amp;"|"&amp;F$2,'Mérkőzések | eredmények'!$A:$K,9,0)="","",VLOOKUP($A11&amp;"|"&amp;F$2,'Mérkőzések | eredmények'!$A:$K,9,0)),
IF(VLOOKUP(F$2&amp;"|"&amp;$A11,'Mérkőzések | eredmények'!$A:$K,8,0)="","",VLOOKUP(F$2&amp;"|"&amp;$A11,'Mérkőzések | eredmények'!$A:$K,8,0))),"")</f>
        <v/>
      </c>
      <c r="H12" s="22" t="str">
        <f>IFERROR(IFERROR(
IF(VLOOKUP($A11&amp;"|"&amp;H$2,'Mérkőzések | eredmények'!$A:$K,8,0)="","",VLOOKUP($A11&amp;"|"&amp;H$2,'Mérkőzések | eredmények'!$A:$K,8,0)),
IF(VLOOKUP(H$2&amp;"|"&amp;$A11,'Mérkőzések | eredmények'!$A:$K,9,0)="","",VLOOKUP(H$2&amp;"|"&amp;$A11,'Mérkőzések | eredmények'!$A:$K,9,0))),"")</f>
        <v/>
      </c>
      <c r="I12" s="27" t="str">
        <f>IFERROR(IFERROR(
IF(VLOOKUP($A11&amp;"|"&amp;H$2,'Mérkőzések | eredmények'!$A:$K,9,0)="","",VLOOKUP($A11&amp;"|"&amp;H$2,'Mérkőzések | eredmények'!$A:$K,9,0)),
IF(VLOOKUP(H$2&amp;"|"&amp;$A11,'Mérkőzések | eredmények'!$A:$K,8,0)="","",VLOOKUP(H$2&amp;"|"&amp;$A11,'Mérkőzések | eredmények'!$A:$K,8,0))),"")</f>
        <v/>
      </c>
      <c r="J12" s="12"/>
      <c r="K12" s="2"/>
      <c r="L12" s="22">
        <f>IFERROR(IFERROR(
IF(VLOOKUP($A11&amp;"|"&amp;L$2,'Mérkőzések | eredmények'!$A:$K,8,0)="","",VLOOKUP($A11&amp;"|"&amp;L$2,'Mérkőzések | eredmények'!$A:$K,8,0)),
IF(VLOOKUP(L$2&amp;"|"&amp;$A11,'Mérkőzések | eredmények'!$A:$K,9,0)="","",VLOOKUP(L$2&amp;"|"&amp;$A11,'Mérkőzések | eredmények'!$A:$K,9,0))),"")</f>
        <v>9</v>
      </c>
      <c r="M12" s="23">
        <f>IFERROR(IFERROR(
IF(VLOOKUP($A11&amp;"|"&amp;L$2,'Mérkőzések | eredmények'!$A:$K,9,0)="","",VLOOKUP($A11&amp;"|"&amp;L$2,'Mérkőzések | eredmények'!$A:$K,9,0)),
IF(VLOOKUP(L$2&amp;"|"&amp;$A11,'Mérkőzések | eredmények'!$A:$K,8,0)="","",VLOOKUP(L$2&amp;"|"&amp;$A11,'Mérkőzések | eredmények'!$A:$K,8,0))),"")</f>
        <v>3</v>
      </c>
      <c r="N12" s="20">
        <f>IFERROR(IFERROR(
IF(VLOOKUP($A11&amp;"|"&amp;N$2,'Mérkőzések | eredmények'!$A:$K,8,0)="","",VLOOKUP($A11&amp;"|"&amp;N$2,'Mérkőzések | eredmények'!$A:$K,8,0)),
IF(VLOOKUP(N$2&amp;"|"&amp;$A11,'Mérkőzések | eredmények'!$A:$K,9,0)="","",VLOOKUP(N$2&amp;"|"&amp;$A11,'Mérkőzések | eredmények'!$A:$K,9,0))),"")</f>
        <v>12</v>
      </c>
      <c r="O12" s="21">
        <f>IFERROR(IFERROR(
IF(VLOOKUP($A11&amp;"|"&amp;N$2,'Mérkőzések | eredmények'!$A:$K,9,0)="","",VLOOKUP($A11&amp;"|"&amp;N$2,'Mérkőzések | eredmények'!$A:$K,9,0)),
IF(VLOOKUP(N$2&amp;"|"&amp;$A11,'Mérkőzések | eredmények'!$A:$K,8,0)="","",VLOOKUP(N$2&amp;"|"&amp;$A11,'Mérkőzések | eredmények'!$A:$K,8,0))),"")</f>
        <v>0</v>
      </c>
      <c r="P12" s="20" t="str">
        <f>IFERROR(IFERROR(
IF(VLOOKUP($A11&amp;"|"&amp;P$2,'Mérkőzések | eredmények'!$A:$K,8,0)="","",VLOOKUP($A11&amp;"|"&amp;P$2,'Mérkőzések | eredmények'!$A:$K,8,0)),
IF(VLOOKUP(P$2&amp;"|"&amp;$A11,'Mérkőzések | eredmények'!$A:$K,9,0)="","",VLOOKUP(P$2&amp;"|"&amp;$A11,'Mérkőzések | eredmények'!$A:$K,9,0))),"")</f>
        <v/>
      </c>
      <c r="Q12" s="21" t="str">
        <f>IFERROR(IFERROR(
IF(VLOOKUP($A11&amp;"|"&amp;P$2,'Mérkőzések | eredmények'!$A:$K,9,0)="","",VLOOKUP($A11&amp;"|"&amp;P$2,'Mérkőzések | eredmények'!$A:$K,9,0)),
IF(VLOOKUP(P$2&amp;"|"&amp;$A11,'Mérkőzések | eredmények'!$A:$K,8,0)="","",VLOOKUP(P$2&amp;"|"&amp;$A11,'Mérkőzések | eredmények'!$A:$K,8,0))),"")</f>
        <v/>
      </c>
      <c r="R12" s="20" t="str">
        <f>IFERROR(IFERROR(
IF(VLOOKUP($A11&amp;"|"&amp;R$2,'Mérkőzések | eredmények'!$A:$K,8,0)="","",VLOOKUP($A11&amp;"|"&amp;R$2,'Mérkőzések | eredmények'!$A:$K,8,0)),
IF(VLOOKUP(R$2&amp;"|"&amp;$A11,'Mérkőzések | eredmények'!$A:$K,9,0)="","",VLOOKUP(R$2&amp;"|"&amp;$A11,'Mérkőzések | eredmények'!$A:$K,9,0))),"")</f>
        <v/>
      </c>
      <c r="S12" s="21" t="str">
        <f>IFERROR(IFERROR(
IF(VLOOKUP($A11&amp;"|"&amp;R$2,'Mérkőzések | eredmények'!$A:$K,9,0)="","",VLOOKUP($A11&amp;"|"&amp;R$2,'Mérkőzések | eredmények'!$A:$K,9,0)),
IF(VLOOKUP(R$2&amp;"|"&amp;$A11,'Mérkőzések | eredmények'!$A:$K,8,0)="","",VLOOKUP(R$2&amp;"|"&amp;$A11,'Mérkőzések | eredmények'!$A:$K,8,0))),"")</f>
        <v/>
      </c>
      <c r="T12" s="22" t="str">
        <f>IFERROR(IFERROR(
IF(VLOOKUP($A11&amp;"|"&amp;T$2,'Mérkőzések | eredmények'!$A:$K,8,0)="","",VLOOKUP($A11&amp;"|"&amp;T$2,'Mérkőzések | eredmények'!$A:$K,8,0)),
IF(VLOOKUP(T$2&amp;"|"&amp;$A11,'Mérkőzések | eredmények'!$A:$K,9,0)="","",VLOOKUP(T$2&amp;"|"&amp;$A11,'Mérkőzések | eredmények'!$A:$K,9,0))),"")</f>
        <v/>
      </c>
      <c r="U12" s="25" t="str">
        <f>IFERROR(IFERROR(
IF(VLOOKUP($A11&amp;"|"&amp;T$2,'Mérkőzések | eredmények'!$A:$K,9,0)="","",VLOOKUP($A11&amp;"|"&amp;T$2,'Mérkőzések | eredmények'!$A:$K,9,0)),
IF(VLOOKUP(T$2&amp;"|"&amp;$A11,'Mérkőzések | eredmények'!$A:$K,8,0)="","",VLOOKUP(T$2&amp;"|"&amp;$A11,'Mérkőzések | eredmények'!$A:$K,8,0))),"")</f>
        <v/>
      </c>
      <c r="Y12" s="17" t="str">
        <f>IF(cs_8&lt;&gt;"",8,"")</f>
        <v/>
      </c>
      <c r="Z12" t="str">
        <f>IF(Y12="","",_xlfn.XLOOKUP(LARGE(Csapatok!F:F,8),Csapatok!F:F,Csapatok!A:A))</f>
        <v/>
      </c>
      <c r="AA12" s="17" t="str">
        <f>IF(Y12="","",IF(Y12="","",_xlfn.XLOOKUP(Z12,Csapatok!A:A,Csapatok!B:B))-100)</f>
        <v/>
      </c>
    </row>
    <row r="13" spans="1:27" ht="17.25" customHeight="1" x14ac:dyDescent="0.25">
      <c r="A13" s="79" t="str">
        <f>IF(cs_6="","",cs_6)</f>
        <v>BSA</v>
      </c>
      <c r="B13" s="3" t="str">
        <f>IFERROR(IFERROR(
IF(VLOOKUP($A13&amp;"|"&amp;B$2,'Mérkőzések | eredmények'!$A:$K,6,0)="","",VLOOKUP($A13&amp;"|"&amp;B$2,'Mérkőzések | eredmények'!$A:$K,6,0)),
IF(VLOOKUP(B$2&amp;"|"&amp;$A13,'Mérkőzések | eredmények'!$A:$K,7,0)="","",VLOOKUP(B$2&amp;"|"&amp;$A13,'Mérkőzések | eredmények'!$A:$K,7,0))),"")</f>
        <v/>
      </c>
      <c r="C13" s="4" t="str">
        <f>IFERROR(IFERROR(
IF(VLOOKUP($A13&amp;"|"&amp;B$2,'Mérkőzések | eredmények'!$A:$K,7,0)="","",VLOOKUP($A13&amp;"|"&amp;B$2,'Mérkőzések | eredmények'!$A:$K,7,0)),
IF(VLOOKUP(B$2&amp;"|"&amp;$A13,'Mérkőzések | eredmények'!$A:$K,6,0)="","",VLOOKUP(B$2&amp;"|"&amp;$A13,'Mérkőzések | eredmények'!$A:$K,6,0))),"")</f>
        <v/>
      </c>
      <c r="D13" s="8" t="str">
        <f>IFERROR(IFERROR(
IF(VLOOKUP($A13&amp;"|"&amp;D$2,'Mérkőzések | eredmények'!$A:$K,6,0)="","",VLOOKUP($A13&amp;"|"&amp;D$2,'Mérkőzések | eredmények'!$A:$K,6,0)),
IF(VLOOKUP(D$2&amp;"|"&amp;$A13,'Mérkőzések | eredmények'!$A:$K,7,0)="","",VLOOKUP(D$2&amp;"|"&amp;$A13,'Mérkőzések | eredmények'!$A:$K,7,0))),"")</f>
        <v/>
      </c>
      <c r="E13" s="4" t="str">
        <f>IFERROR(IFERROR(
IF(VLOOKUP($A13&amp;"|"&amp;D$2,'Mérkőzések | eredmények'!$A:$K,7,0)="","",VLOOKUP($A13&amp;"|"&amp;D$2,'Mérkőzések | eredmények'!$A:$K,7,0)),
IF(VLOOKUP(D$2&amp;"|"&amp;$A13,'Mérkőzések | eredmények'!$A:$K,6,0)="","",VLOOKUP(D$2&amp;"|"&amp;$A13,'Mérkőzések | eredmények'!$A:$K,6,0))),"")</f>
        <v/>
      </c>
      <c r="F13" s="3" t="str">
        <f>IFERROR(IFERROR(
IF(VLOOKUP($A13&amp;"|"&amp;F$2,'Mérkőzések | eredmények'!$A:$K,6,0)="","",VLOOKUP($A13&amp;"|"&amp;F$2,'Mérkőzések | eredmények'!$A:$K,6,0)),
IF(VLOOKUP(F$2&amp;"|"&amp;$A13,'Mérkőzések | eredmények'!$A:$K,7,0)="","",VLOOKUP(F$2&amp;"|"&amp;$A13,'Mérkőzések | eredmények'!$A:$K,7,0))),"")</f>
        <v/>
      </c>
      <c r="G13" s="4" t="str">
        <f>IFERROR(IFERROR(
IF(VLOOKUP($A13&amp;"|"&amp;F$2,'Mérkőzések | eredmények'!$A:$K,7,0)="","",VLOOKUP($A13&amp;"|"&amp;F$2,'Mérkőzések | eredmények'!$A:$K,7,0)),
IF(VLOOKUP(F$2&amp;"|"&amp;$A13,'Mérkőzések | eredmények'!$A:$K,6,0)="","",VLOOKUP(F$2&amp;"|"&amp;$A13,'Mérkőzések | eredmények'!$A:$K,6,0))),"")</f>
        <v/>
      </c>
      <c r="H13" s="3" t="str">
        <f>IFERROR(IFERROR(
IF(VLOOKUP($A13&amp;"|"&amp;H$2,'Mérkőzések | eredmények'!$A:$K,6,0)="","",VLOOKUP($A13&amp;"|"&amp;H$2,'Mérkőzések | eredmények'!$A:$K,6,0)),
IF(VLOOKUP(H$2&amp;"|"&amp;$A13,'Mérkőzések | eredmények'!$A:$K,7,0)="","",VLOOKUP(H$2&amp;"|"&amp;$A13,'Mérkőzések | eredmények'!$A:$K,7,0))),"")</f>
        <v/>
      </c>
      <c r="I13" s="4" t="str">
        <f>IFERROR(IFERROR(
IF(VLOOKUP($A13&amp;"|"&amp;H$2,'Mérkőzések | eredmények'!$A:$K,7,0)="","",VLOOKUP($A13&amp;"|"&amp;H$2,'Mérkőzések | eredmények'!$A:$K,7,0)),
IF(VLOOKUP(H$2&amp;"|"&amp;$A13,'Mérkőzések | eredmények'!$A:$K,6,0)="","",VLOOKUP(H$2&amp;"|"&amp;$A13,'Mérkőzések | eredmények'!$A:$K,6,0))),"")</f>
        <v/>
      </c>
      <c r="J13" s="3">
        <f>IFERROR(IFERROR(
IF(VLOOKUP($A13&amp;"|"&amp;J$2,'Mérkőzések | eredmények'!$A:$K,6,0)="","",VLOOKUP($A13&amp;"|"&amp;J$2,'Mérkőzések | eredmények'!$A:$K,6,0)),
IF(VLOOKUP(J$2&amp;"|"&amp;$A13,'Mérkőzések | eredmények'!$A:$K,7,0)="","",VLOOKUP(J$2&amp;"|"&amp;$A13,'Mérkőzések | eredmények'!$A:$K,7,0))),"")</f>
        <v>1</v>
      </c>
      <c r="K13" s="4">
        <f>IFERROR(IFERROR(
IF(VLOOKUP($A13&amp;"|"&amp;J$2,'Mérkőzések | eredmények'!$A:$K,7,0)="","",VLOOKUP($A13&amp;"|"&amp;J$2,'Mérkőzések | eredmények'!$A:$K,7,0)),
IF(VLOOKUP(J$2&amp;"|"&amp;$A13,'Mérkőzések | eredmények'!$A:$K,6,0)="","",VLOOKUP(J$2&amp;"|"&amp;$A13,'Mérkőzések | eredmények'!$A:$K,6,0))),"")</f>
        <v>3</v>
      </c>
      <c r="L13" s="2"/>
      <c r="M13" s="2"/>
      <c r="N13" s="18">
        <f>IFERROR(IFERROR(
IF(VLOOKUP($A13&amp;"|"&amp;N$2,'Mérkőzések | eredmények'!$A:$K,6,0)="","",VLOOKUP($A13&amp;"|"&amp;N$2,'Mérkőzések | eredmények'!$A:$K,6,0)),
IF(VLOOKUP(N$2&amp;"|"&amp;$A13,'Mérkőzések | eredmények'!$A:$K,7,0)="","",VLOOKUP(N$2&amp;"|"&amp;$A13,'Mérkőzések | eredmények'!$A:$K,7,0))),"")</f>
        <v>3</v>
      </c>
      <c r="O13" s="19">
        <f>IFERROR(IFERROR(
IF(VLOOKUP($A13&amp;"|"&amp;N$2,'Mérkőzések | eredmények'!$A:$K,7,0)="","",VLOOKUP($A13&amp;"|"&amp;N$2,'Mérkőzések | eredmények'!$A:$K,7,0)),
IF(VLOOKUP(N$2&amp;"|"&amp;$A13,'Mérkőzések | eredmények'!$A:$K,6,0)="","",VLOOKUP(N$2&amp;"|"&amp;$A13,'Mérkőzések | eredmények'!$A:$K,6,0))),"")</f>
        <v>1</v>
      </c>
      <c r="P13" s="3" t="str">
        <f>IFERROR(IFERROR(
IF(VLOOKUP($A13&amp;"|"&amp;P$2,'Mérkőzések | eredmények'!$A:$K,6,0)="","",VLOOKUP($A13&amp;"|"&amp;P$2,'Mérkőzések | eredmények'!$A:$K,6,0)),
IF(VLOOKUP(P$2&amp;"|"&amp;$A13,'Mérkőzések | eredmények'!$A:$K,7,0)="","",VLOOKUP(P$2&amp;"|"&amp;$A13,'Mérkőzések | eredmények'!$A:$K,7,0))),"")</f>
        <v/>
      </c>
      <c r="Q13" s="4" t="str">
        <f>IFERROR(IFERROR(
IF(VLOOKUP($A13&amp;"|"&amp;P$2,'Mérkőzések | eredmények'!$A:$K,7,0)="","",VLOOKUP($A13&amp;"|"&amp;P$2,'Mérkőzések | eredmények'!$A:$K,7,0)),
IF(VLOOKUP(P$2&amp;"|"&amp;$A13,'Mérkőzések | eredmények'!$A:$K,6,0)="","",VLOOKUP(P$2&amp;"|"&amp;$A13,'Mérkőzések | eredmények'!$A:$K,6,0))),"")</f>
        <v/>
      </c>
      <c r="R13" s="18" t="str">
        <f>IFERROR(IFERROR(
IF(VLOOKUP($A13&amp;"|"&amp;R$2,'Mérkőzések | eredmények'!$A:$K,6,0)="","",VLOOKUP($A13&amp;"|"&amp;R$2,'Mérkőzések | eredmények'!$A:$K,6,0)),
IF(VLOOKUP(R$2&amp;"|"&amp;$A13,'Mérkőzések | eredmények'!$A:$K,7,0)="","",VLOOKUP(R$2&amp;"|"&amp;$A13,'Mérkőzések | eredmények'!$A:$K,7,0))),"")</f>
        <v/>
      </c>
      <c r="S13" s="19" t="str">
        <f>IFERROR(IFERROR(
IF(VLOOKUP($A13&amp;"|"&amp;R$2,'Mérkőzések | eredmények'!$A:$K,7,0)="","",VLOOKUP($A13&amp;"|"&amp;R$2,'Mérkőzések | eredmények'!$A:$K,7,0)),
IF(VLOOKUP(R$2&amp;"|"&amp;$A13,'Mérkőzések | eredmények'!$A:$K,6,0)="","",VLOOKUP(R$2&amp;"|"&amp;$A13,'Mérkőzések | eredmények'!$A:$K,6,0))),"")</f>
        <v/>
      </c>
      <c r="T13" s="3" t="str">
        <f>IFERROR(IFERROR(
IF(VLOOKUP($A13&amp;"|"&amp;T$2,'Mérkőzések | eredmények'!$A:$K,6,0)="","",VLOOKUP($A13&amp;"|"&amp;T$2,'Mérkőzések | eredmények'!$A:$K,6,0)),
IF(VLOOKUP(T$2&amp;"|"&amp;$A13,'Mérkőzések | eredmények'!$A:$K,7,0)="","",VLOOKUP(T$2&amp;"|"&amp;$A13,'Mérkőzések | eredmények'!$A:$K,7,0))),"")</f>
        <v/>
      </c>
      <c r="U13" s="5" t="str">
        <f>IFERROR(IFERROR(
IF(VLOOKUP($A13&amp;"|"&amp;T$2,'Mérkőzések | eredmények'!$A:$K,7,0)="","",VLOOKUP($A13&amp;"|"&amp;T$2,'Mérkőzések | eredmények'!$A:$K,7,0)),
IF(VLOOKUP(T$2&amp;"|"&amp;$A13,'Mérkőzések | eredmények'!$A:$K,6,0)="","",VLOOKUP(T$2&amp;"|"&amp;$A13,'Mérkőzések | eredmények'!$A:$K,6,0))),"")</f>
        <v/>
      </c>
      <c r="Y13" s="17" t="str">
        <f>IF(cs_9&lt;&gt;"",9,"")</f>
        <v/>
      </c>
      <c r="Z13" t="str">
        <f>IF(Y13="","",_xlfn.XLOOKUP(LARGE(Csapatok!F:F,9),Csapatok!F:F,Csapatok!A:A))</f>
        <v/>
      </c>
      <c r="AA13" s="17" t="str">
        <f>IF(Y13="","",IF(Y13="","",_xlfn.XLOOKUP(Z13,Csapatok!A:A,Csapatok!B:B))-100)</f>
        <v/>
      </c>
    </row>
    <row r="14" spans="1:27" ht="17.25" customHeight="1" x14ac:dyDescent="0.25">
      <c r="A14" s="84"/>
      <c r="B14" s="20" t="str">
        <f>IFERROR(IFERROR(
IF(VLOOKUP($A13&amp;"|"&amp;B$2,'Mérkőzések | eredmények'!$A:$K,8,0)="","",VLOOKUP($A13&amp;"|"&amp;B$2,'Mérkőzések | eredmények'!$A:$K,8,0)),
IF(VLOOKUP(B$2&amp;"|"&amp;$A13,'Mérkőzések | eredmények'!$A:$K,9,0)="","",VLOOKUP(B$2&amp;"|"&amp;$A13,'Mérkőzések | eredmények'!$A:$K,9,0))),"")</f>
        <v/>
      </c>
      <c r="C14" s="21" t="str">
        <f>IFERROR(IFERROR(
IF(VLOOKUP($A13&amp;"|"&amp;B$2,'Mérkőzések | eredmények'!$A:$K,9,0)="","",VLOOKUP($A13&amp;"|"&amp;B$2,'Mérkőzések | eredmények'!$A:$K,9,0)),
IF(VLOOKUP(B$2&amp;"|"&amp;$A13,'Mérkőzések | eredmények'!$A:$K,8,0)="","",VLOOKUP(B$2&amp;"|"&amp;$A13,'Mérkőzések | eredmények'!$A:$K,8,0))),"")</f>
        <v/>
      </c>
      <c r="D14" s="28" t="str">
        <f>IFERROR(IFERROR(
IF(VLOOKUP($A13&amp;"|"&amp;D$2,'Mérkőzések | eredmények'!$A:$K,8,0)="","",VLOOKUP($A13&amp;"|"&amp;D$2,'Mérkőzések | eredmények'!$A:$K,8,0)),
IF(VLOOKUP(D$2&amp;"|"&amp;$A13,'Mérkőzések | eredmények'!$A:$K,9,0)="","",VLOOKUP(D$2&amp;"|"&amp;$A13,'Mérkőzések | eredmények'!$A:$K,9,0))),"")</f>
        <v/>
      </c>
      <c r="E14" s="21" t="str">
        <f>IFERROR(IFERROR(
IF(VLOOKUP($A13&amp;"|"&amp;D$2,'Mérkőzések | eredmények'!$A:$K,9,0)="","",VLOOKUP($A13&amp;"|"&amp;D$2,'Mérkőzések | eredmények'!$A:$K,9,0)),
IF(VLOOKUP(D$2&amp;"|"&amp;$A13,'Mérkőzések | eredmények'!$A:$K,8,0)="","",VLOOKUP(D$2&amp;"|"&amp;$A13,'Mérkőzések | eredmények'!$A:$K,8,0))),"")</f>
        <v/>
      </c>
      <c r="F14" s="20" t="str">
        <f>IFERROR(IFERROR(
IF(VLOOKUP($A13&amp;"|"&amp;F$2,'Mérkőzések | eredmények'!$A:$K,8,0)="","",VLOOKUP($A13&amp;"|"&amp;F$2,'Mérkőzések | eredmények'!$A:$K,8,0)),
IF(VLOOKUP(F$2&amp;"|"&amp;$A13,'Mérkőzések | eredmények'!$A:$K,9,0)="","",VLOOKUP(F$2&amp;"|"&amp;$A13,'Mérkőzések | eredmények'!$A:$K,9,0))),"")</f>
        <v/>
      </c>
      <c r="G14" s="21" t="str">
        <f>IFERROR(IFERROR(
IF(VLOOKUP($A13&amp;"|"&amp;F$2,'Mérkőzések | eredmények'!$A:$K,9,0)="","",VLOOKUP($A13&amp;"|"&amp;F$2,'Mérkőzések | eredmények'!$A:$K,9,0)),
IF(VLOOKUP(F$2&amp;"|"&amp;$A13,'Mérkőzések | eredmények'!$A:$K,8,0)="","",VLOOKUP(F$2&amp;"|"&amp;$A13,'Mérkőzések | eredmények'!$A:$K,8,0))),"")</f>
        <v/>
      </c>
      <c r="H14" s="20" t="str">
        <f>IFERROR(IFERROR(
IF(VLOOKUP($A13&amp;"|"&amp;H$2,'Mérkőzések | eredmények'!$A:$K,8,0)="","",VLOOKUP($A13&amp;"|"&amp;H$2,'Mérkőzések | eredmények'!$A:$K,8,0)),
IF(VLOOKUP(H$2&amp;"|"&amp;$A13,'Mérkőzések | eredmények'!$A:$K,9,0)="","",VLOOKUP(H$2&amp;"|"&amp;$A13,'Mérkőzések | eredmények'!$A:$K,9,0))),"")</f>
        <v/>
      </c>
      <c r="I14" s="21" t="str">
        <f>IFERROR(IFERROR(
IF(VLOOKUP($A13&amp;"|"&amp;H$2,'Mérkőzések | eredmények'!$A:$K,9,0)="","",VLOOKUP($A13&amp;"|"&amp;H$2,'Mérkőzések | eredmények'!$A:$K,9,0)),
IF(VLOOKUP(H$2&amp;"|"&amp;$A13,'Mérkőzések | eredmények'!$A:$K,8,0)="","",VLOOKUP(H$2&amp;"|"&amp;$A13,'Mérkőzések | eredmények'!$A:$K,8,0))),"")</f>
        <v/>
      </c>
      <c r="J14" s="20">
        <f>IFERROR(IFERROR(
IF(VLOOKUP($A13&amp;"|"&amp;J$2,'Mérkőzések | eredmények'!$A:$K,8,0)="","",VLOOKUP($A13&amp;"|"&amp;J$2,'Mérkőzések | eredmények'!$A:$K,8,0)),
IF(VLOOKUP(J$2&amp;"|"&amp;$A13,'Mérkőzések | eredmények'!$A:$K,9,0)="","",VLOOKUP(J$2&amp;"|"&amp;$A13,'Mérkőzések | eredmények'!$A:$K,9,0))),"")</f>
        <v>3</v>
      </c>
      <c r="K14" s="29">
        <f>IFERROR(IFERROR(
IF(VLOOKUP($A13&amp;"|"&amp;J$2,'Mérkőzések | eredmények'!$A:$K,9,0)="","",VLOOKUP($A13&amp;"|"&amp;J$2,'Mérkőzések | eredmények'!$A:$K,9,0)),
IF(VLOOKUP(J$2&amp;"|"&amp;$A13,'Mérkőzések | eredmények'!$A:$K,8,0)="","",VLOOKUP(J$2&amp;"|"&amp;$A13,'Mérkőzések | eredmények'!$A:$K,8,0))),"")</f>
        <v>9</v>
      </c>
      <c r="L14" s="12"/>
      <c r="M14" s="2"/>
      <c r="N14" s="20">
        <f>IFERROR(IFERROR(
IF(VLOOKUP($A13&amp;"|"&amp;N$2,'Mérkőzések | eredmények'!$A:$K,8,0)="","",VLOOKUP($A13&amp;"|"&amp;N$2,'Mérkőzések | eredmények'!$A:$K,8,0)),
IF(VLOOKUP(N$2&amp;"|"&amp;$A13,'Mérkőzések | eredmények'!$A:$K,9,0)="","",VLOOKUP(N$2&amp;"|"&amp;$A13,'Mérkőzések | eredmények'!$A:$K,9,0))),"")</f>
        <v>10</v>
      </c>
      <c r="O14" s="21">
        <f>IFERROR(IFERROR(
IF(VLOOKUP($A13&amp;"|"&amp;N$2,'Mérkőzések | eredmények'!$A:$K,9,0)="","",VLOOKUP($A13&amp;"|"&amp;N$2,'Mérkőzések | eredmények'!$A:$K,9,0)),
IF(VLOOKUP(N$2&amp;"|"&amp;$A13,'Mérkőzések | eredmények'!$A:$K,8,0)="","",VLOOKUP(N$2&amp;"|"&amp;$A13,'Mérkőzések | eredmények'!$A:$K,8,0))),"")</f>
        <v>3</v>
      </c>
      <c r="P14" s="20" t="str">
        <f>IFERROR(IFERROR(
IF(VLOOKUP($A13&amp;"|"&amp;P$2,'Mérkőzések | eredmények'!$A:$K,8,0)="","",VLOOKUP($A13&amp;"|"&amp;P$2,'Mérkőzések | eredmények'!$A:$K,8,0)),
IF(VLOOKUP(P$2&amp;"|"&amp;$A13,'Mérkőzések | eredmények'!$A:$K,9,0)="","",VLOOKUP(P$2&amp;"|"&amp;$A13,'Mérkőzések | eredmények'!$A:$K,9,0))),"")</f>
        <v/>
      </c>
      <c r="Q14" s="21" t="str">
        <f>IFERROR(IFERROR(
IF(VLOOKUP($A13&amp;"|"&amp;P$2,'Mérkőzések | eredmények'!$A:$K,9,0)="","",VLOOKUP($A13&amp;"|"&amp;P$2,'Mérkőzések | eredmények'!$A:$K,9,0)),
IF(VLOOKUP(P$2&amp;"|"&amp;$A13,'Mérkőzések | eredmények'!$A:$K,8,0)="","",VLOOKUP(P$2&amp;"|"&amp;$A13,'Mérkőzések | eredmények'!$A:$K,8,0))),"")</f>
        <v/>
      </c>
      <c r="R14" s="20" t="str">
        <f>IFERROR(IFERROR(
IF(VLOOKUP($A13&amp;"|"&amp;R$2,'Mérkőzések | eredmények'!$A:$K,8,0)="","",VLOOKUP($A13&amp;"|"&amp;R$2,'Mérkőzések | eredmények'!$A:$K,8,0)),
IF(VLOOKUP(R$2&amp;"|"&amp;$A13,'Mérkőzések | eredmények'!$A:$K,9,0)="","",VLOOKUP(R$2&amp;"|"&amp;$A13,'Mérkőzések | eredmények'!$A:$K,9,0))),"")</f>
        <v/>
      </c>
      <c r="S14" s="21" t="str">
        <f>IFERROR(IFERROR(
IF(VLOOKUP($A13&amp;"|"&amp;R$2,'Mérkőzések | eredmények'!$A:$K,9,0)="","",VLOOKUP($A13&amp;"|"&amp;R$2,'Mérkőzések | eredmények'!$A:$K,9,0)),
IF(VLOOKUP(R$2&amp;"|"&amp;$A13,'Mérkőzések | eredmények'!$A:$K,8,0)="","",VLOOKUP(R$2&amp;"|"&amp;$A13,'Mérkőzések | eredmények'!$A:$K,8,0))),"")</f>
        <v/>
      </c>
      <c r="T14" s="22" t="str">
        <f>IFERROR(IFERROR(
IF(VLOOKUP($A13&amp;"|"&amp;T$2,'Mérkőzések | eredmények'!$A:$K,8,0)="","",VLOOKUP($A13&amp;"|"&amp;T$2,'Mérkőzések | eredmények'!$A:$K,8,0)),
IF(VLOOKUP(T$2&amp;"|"&amp;$A13,'Mérkőzések | eredmények'!$A:$K,9,0)="","",VLOOKUP(T$2&amp;"|"&amp;$A13,'Mérkőzések | eredmények'!$A:$K,9,0))),"")</f>
        <v/>
      </c>
      <c r="U14" s="25" t="str">
        <f>IFERROR(IFERROR(
IF(VLOOKUP($A13&amp;"|"&amp;T$2,'Mérkőzések | eredmények'!$A:$K,9,0)="","",VLOOKUP($A13&amp;"|"&amp;T$2,'Mérkőzések | eredmények'!$A:$K,9,0)),
IF(VLOOKUP(T$2&amp;"|"&amp;$A13,'Mérkőzések | eredmények'!$A:$K,8,0)="","",VLOOKUP(T$2&amp;"|"&amp;$A13,'Mérkőzések | eredmények'!$A:$K,8,0))),"")</f>
        <v/>
      </c>
      <c r="Y14" s="17" t="str">
        <f>IF(cs_10&lt;&gt;"",10,"")</f>
        <v/>
      </c>
      <c r="Z14" t="str">
        <f>IF(Y14="","",_xlfn.XLOOKUP(LARGE(Csapatok!F:F,10),Csapatok!F:F,Csapatok!A:A))</f>
        <v/>
      </c>
      <c r="AA14" s="17" t="str">
        <f>IF(Y14="","",IF(Y14="","",_xlfn.XLOOKUP(Z14,Csapatok!A:A,Csapatok!B:B))-100)</f>
        <v/>
      </c>
    </row>
    <row r="15" spans="1:27" ht="17.25" customHeight="1" x14ac:dyDescent="0.25">
      <c r="A15" s="97" t="str">
        <f>IF(cs_7="","",cs_7)</f>
        <v>VÁCI FSE</v>
      </c>
      <c r="B15" s="3" t="str">
        <f>IFERROR(IFERROR(
IF(VLOOKUP($A15&amp;"|"&amp;B$2,'Mérkőzések | eredmények'!$A:$K,6,0)="","",VLOOKUP($A15&amp;"|"&amp;B$2,'Mérkőzések | eredmények'!$A:$K,6,0)),
IF(VLOOKUP(B$2&amp;"|"&amp;$A15,'Mérkőzések | eredmények'!$A:$K,7,0)="","",VLOOKUP(B$2&amp;"|"&amp;$A15,'Mérkőzések | eredmények'!$A:$K,7,0))),"")</f>
        <v/>
      </c>
      <c r="C15" s="4" t="str">
        <f>IFERROR(IFERROR(
IF(VLOOKUP($A15&amp;"|"&amp;B$2,'Mérkőzések | eredmények'!$A:$K,7,0)="","",VLOOKUP($A15&amp;"|"&amp;B$2,'Mérkőzések | eredmények'!$A:$K,7,0)),
IF(VLOOKUP(B$2&amp;"|"&amp;$A15,'Mérkőzések | eredmények'!$A:$K,6,0)="","",VLOOKUP(B$2&amp;"|"&amp;$A15,'Mérkőzések | eredmények'!$A:$K,6,0))),"")</f>
        <v/>
      </c>
      <c r="D15" s="3" t="str">
        <f>IFERROR(IFERROR(
IF(VLOOKUP($A15&amp;"|"&amp;D$2,'Mérkőzések | eredmények'!$A:$K,6,0)="","",VLOOKUP($A15&amp;"|"&amp;D$2,'Mérkőzések | eredmények'!$A:$K,6,0)),
IF(VLOOKUP(D$2&amp;"|"&amp;$A15,'Mérkőzések | eredmények'!$A:$K,7,0)="","",VLOOKUP(D$2&amp;"|"&amp;$A15,'Mérkőzések | eredmények'!$A:$K,7,0))),"")</f>
        <v/>
      </c>
      <c r="E15" s="4" t="str">
        <f>IFERROR(IFERROR(
IF(VLOOKUP($A15&amp;"|"&amp;D$2,'Mérkőzések | eredmények'!$A:$K,7,0)="","",VLOOKUP($A15&amp;"|"&amp;D$2,'Mérkőzések | eredmények'!$A:$K,7,0)),
IF(VLOOKUP(D$2&amp;"|"&amp;$A15,'Mérkőzések | eredmények'!$A:$K,6,0)="","",VLOOKUP(D$2&amp;"|"&amp;$A15,'Mérkőzések | eredmények'!$A:$K,6,0))),"")</f>
        <v/>
      </c>
      <c r="F15" s="3" t="str">
        <f>IFERROR(IFERROR(
IF(VLOOKUP($A15&amp;"|"&amp;F$2,'Mérkőzések | eredmények'!$A:$K,6,0)="","",VLOOKUP($A15&amp;"|"&amp;F$2,'Mérkőzések | eredmények'!$A:$K,6,0)),
IF(VLOOKUP(F$2&amp;"|"&amp;$A15,'Mérkőzések | eredmények'!$A:$K,7,0)="","",VLOOKUP(F$2&amp;"|"&amp;$A15,'Mérkőzések | eredmények'!$A:$K,7,0))),"")</f>
        <v/>
      </c>
      <c r="G15" s="4" t="str">
        <f>IFERROR(IFERROR(
IF(VLOOKUP($A15&amp;"|"&amp;F$2,'Mérkőzések | eredmények'!$A:$K,7,0)="","",VLOOKUP($A15&amp;"|"&amp;F$2,'Mérkőzések | eredmények'!$A:$K,7,0)),
IF(VLOOKUP(F$2&amp;"|"&amp;$A15,'Mérkőzések | eredmények'!$A:$K,6,0)="","",VLOOKUP(F$2&amp;"|"&amp;$A15,'Mérkőzések | eredmények'!$A:$K,6,0))),"")</f>
        <v/>
      </c>
      <c r="H15" s="3" t="str">
        <f>IFERROR(IFERROR(
IF(VLOOKUP($A15&amp;"|"&amp;H$2,'Mérkőzések | eredmények'!$A:$K,6,0)="","",VLOOKUP($A15&amp;"|"&amp;H$2,'Mérkőzések | eredmények'!$A:$K,6,0)),
IF(VLOOKUP(H$2&amp;"|"&amp;$A15,'Mérkőzések | eredmények'!$A:$K,7,0)="","",VLOOKUP(H$2&amp;"|"&amp;$A15,'Mérkőzések | eredmények'!$A:$K,7,0))),"")</f>
        <v/>
      </c>
      <c r="I15" s="4" t="str">
        <f>IFERROR(IFERROR(
IF(VLOOKUP($A15&amp;"|"&amp;H$2,'Mérkőzések | eredmények'!$A:$K,7,0)="","",VLOOKUP($A15&amp;"|"&amp;H$2,'Mérkőzések | eredmények'!$A:$K,7,0)),
IF(VLOOKUP(H$2&amp;"|"&amp;$A15,'Mérkőzések | eredmények'!$A:$K,6,0)="","",VLOOKUP(H$2&amp;"|"&amp;$A15,'Mérkőzések | eredmények'!$A:$K,6,0))),"")</f>
        <v/>
      </c>
      <c r="J15" s="3">
        <f>IFERROR(IFERROR(
IF(VLOOKUP($A15&amp;"|"&amp;J$2,'Mérkőzések | eredmények'!$A:$K,6,0)="","",VLOOKUP($A15&amp;"|"&amp;J$2,'Mérkőzések | eredmények'!$A:$K,6,0)),
IF(VLOOKUP(J$2&amp;"|"&amp;$A15,'Mérkőzések | eredmények'!$A:$K,7,0)="","",VLOOKUP(J$2&amp;"|"&amp;$A15,'Mérkőzések | eredmények'!$A:$K,7,0))),"")</f>
        <v>0</v>
      </c>
      <c r="K15" s="4">
        <f>IFERROR(IFERROR(
IF(VLOOKUP($A15&amp;"|"&amp;J$2,'Mérkőzések | eredmények'!$A:$K,7,0)="","",VLOOKUP($A15&amp;"|"&amp;J$2,'Mérkőzések | eredmények'!$A:$K,7,0)),
IF(VLOOKUP(J$2&amp;"|"&amp;$A15,'Mérkőzések | eredmények'!$A:$K,6,0)="","",VLOOKUP(J$2&amp;"|"&amp;$A15,'Mérkőzések | eredmények'!$A:$K,6,0))),"")</f>
        <v>4</v>
      </c>
      <c r="L15" s="3">
        <f>IFERROR(IFERROR(
IF(VLOOKUP($A15&amp;"|"&amp;L$2,'Mérkőzések | eredmények'!$A:$K,6,0)="","",VLOOKUP($A15&amp;"|"&amp;L$2,'Mérkőzések | eredmények'!$A:$K,6,0)),
IF(VLOOKUP(L$2&amp;"|"&amp;$A15,'Mérkőzések | eredmények'!$A:$K,7,0)="","",VLOOKUP(L$2&amp;"|"&amp;$A15,'Mérkőzések | eredmények'!$A:$K,7,0))),"")</f>
        <v>1</v>
      </c>
      <c r="M15" s="4">
        <f>IFERROR(IFERROR(
IF(VLOOKUP($A15&amp;"|"&amp;L$2,'Mérkőzések | eredmények'!$A:$K,7,0)="","",VLOOKUP($A15&amp;"|"&amp;L$2,'Mérkőzések | eredmények'!$A:$K,7,0)),
IF(VLOOKUP(L$2&amp;"|"&amp;$A15,'Mérkőzések | eredmények'!$A:$K,6,0)="","",VLOOKUP(L$2&amp;"|"&amp;$A15,'Mérkőzések | eredmények'!$A:$K,6,0))),"")</f>
        <v>3</v>
      </c>
      <c r="N15" s="2"/>
      <c r="O15" s="2"/>
      <c r="P15" s="3" t="str">
        <f>IFERROR(IFERROR(
IF(VLOOKUP($A15&amp;"|"&amp;P$2,'Mérkőzések | eredmények'!$A:$K,6,0)="","",VLOOKUP($A15&amp;"|"&amp;P$2,'Mérkőzések | eredmények'!$A:$K,6,0)),
IF(VLOOKUP(P$2&amp;"|"&amp;$A15,'Mérkőzések | eredmények'!$A:$K,7,0)="","",VLOOKUP(P$2&amp;"|"&amp;$A15,'Mérkőzések | eredmények'!$A:$K,7,0))),"")</f>
        <v/>
      </c>
      <c r="Q15" s="4" t="str">
        <f>IFERROR(IFERROR(
IF(VLOOKUP($A15&amp;"|"&amp;P$2,'Mérkőzések | eredmények'!$A:$K,7,0)="","",VLOOKUP($A15&amp;"|"&amp;P$2,'Mérkőzések | eredmények'!$A:$K,7,0)),
IF(VLOOKUP(P$2&amp;"|"&amp;$A15,'Mérkőzések | eredmények'!$A:$K,6,0)="","",VLOOKUP(P$2&amp;"|"&amp;$A15,'Mérkőzések | eredmények'!$A:$K,6,0))),"")</f>
        <v/>
      </c>
      <c r="R15" s="18" t="str">
        <f>IFERROR(IFERROR(
IF(VLOOKUP($A15&amp;"|"&amp;R$2,'Mérkőzések | eredmények'!$A:$K,6,0)="","",VLOOKUP($A15&amp;"|"&amp;R$2,'Mérkőzések | eredmények'!$A:$K,6,0)),
IF(VLOOKUP(R$2&amp;"|"&amp;$A15,'Mérkőzések | eredmények'!$A:$K,7,0)="","",VLOOKUP(R$2&amp;"|"&amp;$A15,'Mérkőzések | eredmények'!$A:$K,7,0))),"")</f>
        <v/>
      </c>
      <c r="S15" s="19" t="str">
        <f>IFERROR(IFERROR(
IF(VLOOKUP($A15&amp;"|"&amp;R$2,'Mérkőzések | eredmények'!$A:$K,7,0)="","",VLOOKUP($A15&amp;"|"&amp;R$2,'Mérkőzések | eredmények'!$A:$K,7,0)),
IF(VLOOKUP(R$2&amp;"|"&amp;$A15,'Mérkőzések | eredmények'!$A:$K,6,0)="","",VLOOKUP(R$2&amp;"|"&amp;$A15,'Mérkőzések | eredmények'!$A:$K,6,0))),"")</f>
        <v/>
      </c>
      <c r="T15" s="11" t="str">
        <f>IFERROR(IFERROR(
IF(VLOOKUP($A15&amp;"|"&amp;T$2,'Mérkőzések | eredmények'!$A:$K,6,0)="","",VLOOKUP($A15&amp;"|"&amp;T$2,'Mérkőzések | eredmények'!$A:$K,6,0)),
IF(VLOOKUP(T$2&amp;"|"&amp;$A15,'Mérkőzések | eredmények'!$A:$K,7,0)="","",VLOOKUP(T$2&amp;"|"&amp;$A15,'Mérkőzések | eredmények'!$A:$K,7,0))),"")</f>
        <v/>
      </c>
      <c r="U15" s="5" t="str">
        <f>IFERROR(IFERROR(
IF(VLOOKUP($A15&amp;"|"&amp;T$2,'Mérkőzések | eredmények'!$A:$K,7,0)="","",VLOOKUP($A15&amp;"|"&amp;T$2,'Mérkőzések | eredmények'!$A:$K,7,0)),
IF(VLOOKUP(T$2&amp;"|"&amp;$A15,'Mérkőzések | eredmények'!$A:$K,6,0)="","",VLOOKUP(T$2&amp;"|"&amp;$A15,'Mérkőzések | eredmények'!$A:$K,6,0))),"")</f>
        <v/>
      </c>
    </row>
    <row r="16" spans="1:27" ht="17.25" customHeight="1" x14ac:dyDescent="0.25">
      <c r="A16" s="97"/>
      <c r="B16" s="22" t="str">
        <f>IFERROR(IFERROR(
IF(VLOOKUP($A15&amp;"|"&amp;B$2,'Mérkőzések | eredmények'!$A:$K,8,0)="","",VLOOKUP($A15&amp;"|"&amp;B$2,'Mérkőzések | eredmények'!$A:$K,8,0)),
IF(VLOOKUP(B$2&amp;"|"&amp;$A15,'Mérkőzések | eredmények'!$A:$K,9,0)="","",VLOOKUP(B$2&amp;"|"&amp;$A15,'Mérkőzések | eredmények'!$A:$K,9,0))),"")</f>
        <v/>
      </c>
      <c r="C16" s="23" t="str">
        <f>IFERROR(IFERROR(
IF(VLOOKUP($A15&amp;"|"&amp;B$2,'Mérkőzések | eredmények'!$A:$K,9,0)="","",VLOOKUP($A15&amp;"|"&amp;B$2,'Mérkőzések | eredmények'!$A:$K,9,0)),
IF(VLOOKUP(B$2&amp;"|"&amp;$A15,'Mérkőzések | eredmények'!$A:$K,8,0)="","",VLOOKUP(B$2&amp;"|"&amp;$A15,'Mérkőzések | eredmények'!$A:$K,8,0))),"")</f>
        <v/>
      </c>
      <c r="D16" s="20" t="str">
        <f>IFERROR(IFERROR(
IF(VLOOKUP($A15&amp;"|"&amp;D$2,'Mérkőzések | eredmények'!$A:$K,8,0)="","",VLOOKUP($A15&amp;"|"&amp;D$2,'Mérkőzések | eredmények'!$A:$K,8,0)),
IF(VLOOKUP(D$2&amp;"|"&amp;$A15,'Mérkőzések | eredmények'!$A:$K,9,0)="","",VLOOKUP(D$2&amp;"|"&amp;$A15,'Mérkőzések | eredmények'!$A:$K,9,0))),"")</f>
        <v/>
      </c>
      <c r="E16" s="21" t="str">
        <f>IFERROR(IFERROR(
IF(VLOOKUP($A15&amp;"|"&amp;D$2,'Mérkőzések | eredmények'!$A:$K,9,0)="","",VLOOKUP($A15&amp;"|"&amp;D$2,'Mérkőzések | eredmények'!$A:$K,9,0)),
IF(VLOOKUP(D$2&amp;"|"&amp;$A15,'Mérkőzések | eredmények'!$A:$K,8,0)="","",VLOOKUP(D$2&amp;"|"&amp;$A15,'Mérkőzések | eredmények'!$A:$K,8,0))),"")</f>
        <v/>
      </c>
      <c r="F16" s="20" t="str">
        <f>IFERROR(IFERROR(
IF(VLOOKUP($A15&amp;"|"&amp;F$2,'Mérkőzések | eredmények'!$A:$K,8,0)="","",VLOOKUP($A15&amp;"|"&amp;F$2,'Mérkőzések | eredmények'!$A:$K,8,0)),
IF(VLOOKUP(F$2&amp;"|"&amp;$A15,'Mérkőzések | eredmények'!$A:$K,9,0)="","",VLOOKUP(F$2&amp;"|"&amp;$A15,'Mérkőzések | eredmények'!$A:$K,9,0))),"")</f>
        <v/>
      </c>
      <c r="G16" s="21" t="str">
        <f>IFERROR(IFERROR(
IF(VLOOKUP($A15&amp;"|"&amp;F$2,'Mérkőzések | eredmények'!$A:$K,9,0)="","",VLOOKUP($A15&amp;"|"&amp;F$2,'Mérkőzések | eredmények'!$A:$K,9,0)),
IF(VLOOKUP(F$2&amp;"|"&amp;$A15,'Mérkőzések | eredmények'!$A:$K,8,0)="","",VLOOKUP(F$2&amp;"|"&amp;$A15,'Mérkőzések | eredmények'!$A:$K,8,0))),"")</f>
        <v/>
      </c>
      <c r="H16" s="22" t="str">
        <f>IFERROR(IFERROR(
IF(VLOOKUP($A15&amp;"|"&amp;H$2,'Mérkőzések | eredmények'!$A:$K,8,0)="","",VLOOKUP($A15&amp;"|"&amp;H$2,'Mérkőzések | eredmények'!$A:$K,8,0)),
IF(VLOOKUP(H$2&amp;"|"&amp;$A15,'Mérkőzések | eredmények'!$A:$K,9,0)="","",VLOOKUP(H$2&amp;"|"&amp;$A15,'Mérkőzések | eredmények'!$A:$K,9,0))),"")</f>
        <v/>
      </c>
      <c r="I16" s="23" t="str">
        <f>IFERROR(IFERROR(
IF(VLOOKUP($A15&amp;"|"&amp;H$2,'Mérkőzések | eredmények'!$A:$K,9,0)="","",VLOOKUP($A15&amp;"|"&amp;H$2,'Mérkőzések | eredmények'!$A:$K,9,0)),
IF(VLOOKUP(H$2&amp;"|"&amp;$A15,'Mérkőzések | eredmények'!$A:$K,8,0)="","",VLOOKUP(H$2&amp;"|"&amp;$A15,'Mérkőzések | eredmények'!$A:$K,8,0))),"")</f>
        <v/>
      </c>
      <c r="J16" s="22">
        <f>IFERROR(IFERROR(
IF(VLOOKUP($A15&amp;"|"&amp;J$2,'Mérkőzések | eredmények'!$A:$K,8,0)="","",VLOOKUP($A15&amp;"|"&amp;J$2,'Mérkőzések | eredmények'!$A:$K,8,0)),
IF(VLOOKUP(J$2&amp;"|"&amp;$A15,'Mérkőzések | eredmények'!$A:$K,9,0)="","",VLOOKUP(J$2&amp;"|"&amp;$A15,'Mérkőzések | eredmények'!$A:$K,9,0))),"")</f>
        <v>0</v>
      </c>
      <c r="K16" s="23">
        <f>IFERROR(IFERROR(
IF(VLOOKUP($A15&amp;"|"&amp;J$2,'Mérkőzések | eredmények'!$A:$K,9,0)="","",VLOOKUP($A15&amp;"|"&amp;J$2,'Mérkőzések | eredmények'!$A:$K,9,0)),
IF(VLOOKUP(J$2&amp;"|"&amp;$A15,'Mérkőzések | eredmények'!$A:$K,8,0)="","",VLOOKUP(J$2&amp;"|"&amp;$A15,'Mérkőzések | eredmények'!$A:$K,8,0))),"")</f>
        <v>12</v>
      </c>
      <c r="L16" s="22">
        <f>IFERROR(IFERROR(
IF(VLOOKUP($A15&amp;"|"&amp;L$2,'Mérkőzések | eredmények'!$A:$K,8,0)="","",VLOOKUP($A15&amp;"|"&amp;L$2,'Mérkőzések | eredmények'!$A:$K,8,0)),
IF(VLOOKUP(L$2&amp;"|"&amp;$A15,'Mérkőzések | eredmények'!$A:$K,9,0)="","",VLOOKUP(L$2&amp;"|"&amp;$A15,'Mérkőzések | eredmények'!$A:$K,9,0))),"")</f>
        <v>3</v>
      </c>
      <c r="M16" s="27">
        <f>IFERROR(IFERROR(
IF(VLOOKUP($A15&amp;"|"&amp;L$2,'Mérkőzések | eredmények'!$A:$K,9,0)="","",VLOOKUP($A15&amp;"|"&amp;L$2,'Mérkőzések | eredmények'!$A:$K,9,0)),
IF(VLOOKUP(L$2&amp;"|"&amp;$A15,'Mérkőzések | eredmények'!$A:$K,8,0)="","",VLOOKUP(L$2&amp;"|"&amp;$A15,'Mérkőzések | eredmények'!$A:$K,8,0))),"")</f>
        <v>10</v>
      </c>
      <c r="N16" s="12"/>
      <c r="O16" s="2"/>
      <c r="P16" s="22" t="str">
        <f>IFERROR(IFERROR(
IF(VLOOKUP($A15&amp;"|"&amp;P$2,'Mérkőzések | eredmények'!$A:$K,8,0)="","",VLOOKUP($A15&amp;"|"&amp;P$2,'Mérkőzések | eredmények'!$A:$K,8,0)),
IF(VLOOKUP(P$2&amp;"|"&amp;$A15,'Mérkőzések | eredmények'!$A:$K,9,0)="","",VLOOKUP(P$2&amp;"|"&amp;$A15,'Mérkőzések | eredmények'!$A:$K,9,0))),"")</f>
        <v/>
      </c>
      <c r="Q16" s="23" t="str">
        <f>IFERROR(IFERROR(
IF(VLOOKUP($A15&amp;"|"&amp;P$2,'Mérkőzések | eredmények'!$A:$K,9,0)="","",VLOOKUP($A15&amp;"|"&amp;P$2,'Mérkőzések | eredmények'!$A:$K,9,0)),
IF(VLOOKUP(P$2&amp;"|"&amp;$A15,'Mérkőzések | eredmények'!$A:$K,8,0)="","",VLOOKUP(P$2&amp;"|"&amp;$A15,'Mérkőzések | eredmények'!$A:$K,8,0))),"")</f>
        <v/>
      </c>
      <c r="R16" s="20" t="str">
        <f>IFERROR(IFERROR(
IF(VLOOKUP($A15&amp;"|"&amp;R$2,'Mérkőzések | eredmények'!$A:$K,8,0)="","",VLOOKUP($A15&amp;"|"&amp;R$2,'Mérkőzések | eredmények'!$A:$K,8,0)),
IF(VLOOKUP(R$2&amp;"|"&amp;$A15,'Mérkőzések | eredmények'!$A:$K,9,0)="","",VLOOKUP(R$2&amp;"|"&amp;$A15,'Mérkőzések | eredmények'!$A:$K,9,0))),"")</f>
        <v/>
      </c>
      <c r="S16" s="21" t="str">
        <f>IFERROR(IFERROR(
IF(VLOOKUP($A15&amp;"|"&amp;R$2,'Mérkőzések | eredmények'!$A:$K,9,0)="","",VLOOKUP($A15&amp;"|"&amp;R$2,'Mérkőzések | eredmények'!$A:$K,9,0)),
IF(VLOOKUP(R$2&amp;"|"&amp;$A15,'Mérkőzések | eredmények'!$A:$K,8,0)="","",VLOOKUP(R$2&amp;"|"&amp;$A15,'Mérkőzések | eredmények'!$A:$K,8,0))),"")</f>
        <v/>
      </c>
      <c r="T16" s="26" t="str">
        <f>IFERROR(IFERROR(
IF(VLOOKUP($A15&amp;"|"&amp;T$2,'Mérkőzések | eredmények'!$A:$K,8,0)="","",VLOOKUP($A15&amp;"|"&amp;T$2,'Mérkőzések | eredmények'!$A:$K,8,0)),
IF(VLOOKUP(T$2&amp;"|"&amp;$A15,'Mérkőzések | eredmények'!$A:$K,9,0)="","",VLOOKUP(T$2&amp;"|"&amp;$A15,'Mérkőzések | eredmények'!$A:$K,9,0))),"")</f>
        <v/>
      </c>
      <c r="U16" s="25" t="str">
        <f>IFERROR(IFERROR(
IF(VLOOKUP($A15&amp;"|"&amp;T$2,'Mérkőzések | eredmények'!$A:$K,9,0)="","",VLOOKUP($A15&amp;"|"&amp;T$2,'Mérkőzések | eredmények'!$A:$K,9,0)),
IF(VLOOKUP(T$2&amp;"|"&amp;$A15,'Mérkőzések | eredmények'!$A:$K,8,0)="","",VLOOKUP(T$2&amp;"|"&amp;$A15,'Mérkőzések | eredmények'!$A:$K,8,0))),"")</f>
        <v/>
      </c>
    </row>
    <row r="17" spans="1:21" ht="17.25" hidden="1" customHeight="1" x14ac:dyDescent="0.25">
      <c r="A17" s="83" t="str">
        <f>IF(cs_8="","",cs_8)</f>
        <v/>
      </c>
      <c r="B17" s="3" t="str">
        <f>IFERROR(IFERROR(
IF(VLOOKUP($A17&amp;"|"&amp;B$2,'Mérkőzések | eredmények'!$A:$K,6,0)="","",VLOOKUP($A17&amp;"|"&amp;B$2,'Mérkőzések | eredmények'!$A:$K,6,0)),
IF(VLOOKUP(B$2&amp;"|"&amp;$A17,'Mérkőzések | eredmények'!$A:$K,7,0)="","",VLOOKUP(B$2&amp;"|"&amp;$A17,'Mérkőzések | eredmények'!$A:$K,7,0))),"")</f>
        <v/>
      </c>
      <c r="C17" s="4" t="str">
        <f>IFERROR(IFERROR(
IF(VLOOKUP($A17&amp;"|"&amp;B$2,'Mérkőzések | eredmények'!$A:$K,7,0)="","",VLOOKUP($A17&amp;"|"&amp;B$2,'Mérkőzések | eredmények'!$A:$K,7,0)),
IF(VLOOKUP(B$2&amp;"|"&amp;$A17,'Mérkőzések | eredmények'!$A:$K,6,0)="","",VLOOKUP(B$2&amp;"|"&amp;$A17,'Mérkőzések | eredmények'!$A:$K,6,0))),"")</f>
        <v/>
      </c>
      <c r="D17" s="3" t="str">
        <f>IFERROR(IFERROR(
IF(VLOOKUP($A17&amp;"|"&amp;D$2,'Mérkőzések | eredmények'!$A:$K,6,0)="","",VLOOKUP($A17&amp;"|"&amp;D$2,'Mérkőzések | eredmények'!$A:$K,6,0)),
IF(VLOOKUP(D$2&amp;"|"&amp;$A17,'Mérkőzések | eredmények'!$A:$K,7,0)="","",VLOOKUP(D$2&amp;"|"&amp;$A17,'Mérkőzések | eredmények'!$A:$K,7,0))),"")</f>
        <v/>
      </c>
      <c r="E17" s="4" t="str">
        <f>IFERROR(IFERROR(
IF(VLOOKUP($A17&amp;"|"&amp;D$2,'Mérkőzések | eredmények'!$A:$K,7,0)="","",VLOOKUP($A17&amp;"|"&amp;D$2,'Mérkőzések | eredmények'!$A:$K,7,0)),
IF(VLOOKUP(D$2&amp;"|"&amp;$A17,'Mérkőzések | eredmények'!$A:$K,6,0)="","",VLOOKUP(D$2&amp;"|"&amp;$A17,'Mérkőzések | eredmények'!$A:$K,6,0))),"")</f>
        <v/>
      </c>
      <c r="F17" s="3" t="str">
        <f>IFERROR(IFERROR(
IF(VLOOKUP($A17&amp;"|"&amp;F$2,'Mérkőzések | eredmények'!$A:$K,6,0)="","",VLOOKUP($A17&amp;"|"&amp;F$2,'Mérkőzések | eredmények'!$A:$K,6,0)),
IF(VLOOKUP(F$2&amp;"|"&amp;$A17,'Mérkőzések | eredmények'!$A:$K,7,0)="","",VLOOKUP(F$2&amp;"|"&amp;$A17,'Mérkőzések | eredmények'!$A:$K,7,0))),"")</f>
        <v/>
      </c>
      <c r="G17" s="4" t="str">
        <f>IFERROR(IFERROR(
IF(VLOOKUP($A17&amp;"|"&amp;F$2,'Mérkőzések | eredmények'!$A:$K,7,0)="","",VLOOKUP($A17&amp;"|"&amp;F$2,'Mérkőzések | eredmények'!$A:$K,7,0)),
IF(VLOOKUP(F$2&amp;"|"&amp;$A17,'Mérkőzések | eredmények'!$A:$K,6,0)="","",VLOOKUP(F$2&amp;"|"&amp;$A17,'Mérkőzések | eredmények'!$A:$K,6,0))),"")</f>
        <v/>
      </c>
      <c r="H17" s="10" t="str">
        <f>IFERROR(IFERROR(
IF(VLOOKUP($A17&amp;"|"&amp;H$2,'Mérkőzések | eredmények'!$A:$K,6,0)="","",VLOOKUP($A17&amp;"|"&amp;H$2,'Mérkőzések | eredmények'!$A:$K,6,0)),
IF(VLOOKUP(H$2&amp;"|"&amp;$A17,'Mérkőzések | eredmények'!$A:$K,7,0)="","",VLOOKUP(H$2&amp;"|"&amp;$A17,'Mérkőzések | eredmények'!$A:$K,7,0))),"")</f>
        <v/>
      </c>
      <c r="I17" s="9" t="str">
        <f>IFERROR(IFERROR(
IF(VLOOKUP($A17&amp;"|"&amp;H$2,'Mérkőzések | eredmények'!$A:$K,7,0)="","",VLOOKUP($A17&amp;"|"&amp;H$2,'Mérkőzések | eredmények'!$A:$K,7,0)),
IF(VLOOKUP(H$2&amp;"|"&amp;$A17,'Mérkőzések | eredmények'!$A:$K,6,0)="","",VLOOKUP(H$2&amp;"|"&amp;$A17,'Mérkőzések | eredmények'!$A:$K,6,0))),"")</f>
        <v/>
      </c>
      <c r="J17" s="3" t="str">
        <f>IFERROR(IFERROR(
IF(VLOOKUP($A17&amp;"|"&amp;J$2,'Mérkőzések | eredmények'!$A:$K,6,0)="","",VLOOKUP($A17&amp;"|"&amp;J$2,'Mérkőzések | eredmények'!$A:$K,6,0)),
IF(VLOOKUP(J$2&amp;"|"&amp;$A17,'Mérkőzések | eredmények'!$A:$K,7,0)="","",VLOOKUP(J$2&amp;"|"&amp;$A17,'Mérkőzések | eredmények'!$A:$K,7,0))),"")</f>
        <v/>
      </c>
      <c r="K17" s="4" t="str">
        <f>IFERROR(IFERROR(
IF(VLOOKUP($A17&amp;"|"&amp;J$2,'Mérkőzések | eredmények'!$A:$K,7,0)="","",VLOOKUP($A17&amp;"|"&amp;J$2,'Mérkőzések | eredmények'!$A:$K,7,0)),
IF(VLOOKUP(J$2&amp;"|"&amp;$A17,'Mérkőzések | eredmények'!$A:$K,6,0)="","",VLOOKUP(J$2&amp;"|"&amp;$A17,'Mérkőzések | eredmények'!$A:$K,6,0))),"")</f>
        <v/>
      </c>
      <c r="L17" s="3" t="str">
        <f>IFERROR(IFERROR(
IF(VLOOKUP($A17&amp;"|"&amp;L$2,'Mérkőzések | eredmények'!$A:$K,6,0)="","",VLOOKUP($A17&amp;"|"&amp;L$2,'Mérkőzések | eredmények'!$A:$K,6,0)),
IF(VLOOKUP(L$2&amp;"|"&amp;$A17,'Mérkőzések | eredmények'!$A:$K,7,0)="","",VLOOKUP(L$2&amp;"|"&amp;$A17,'Mérkőzések | eredmények'!$A:$K,7,0))),"")</f>
        <v/>
      </c>
      <c r="M17" s="4" t="str">
        <f>IFERROR(IFERROR(
IF(VLOOKUP($A17&amp;"|"&amp;L$2,'Mérkőzések | eredmények'!$A:$K,7,0)="","",VLOOKUP($A17&amp;"|"&amp;L$2,'Mérkőzések | eredmények'!$A:$K,7,0)),
IF(VLOOKUP(L$2&amp;"|"&amp;$A17,'Mérkőzések | eredmények'!$A:$K,6,0)="","",VLOOKUP(L$2&amp;"|"&amp;$A17,'Mérkőzések | eredmények'!$A:$K,6,0))),"")</f>
        <v/>
      </c>
      <c r="N17" s="3" t="str">
        <f>IFERROR(IFERROR(
IF(VLOOKUP($A17&amp;"|"&amp;N$2,'Mérkőzések | eredmények'!$A:$K,6,0)="","",VLOOKUP($A17&amp;"|"&amp;N$2,'Mérkőzések | eredmények'!$A:$K,6,0)),
IF(VLOOKUP(N$2&amp;"|"&amp;$A17,'Mérkőzések | eredmények'!$A:$K,7,0)="","",VLOOKUP(N$2&amp;"|"&amp;$A17,'Mérkőzések | eredmények'!$A:$K,7,0))),"")</f>
        <v/>
      </c>
      <c r="O17" s="4" t="str">
        <f>IFERROR(IFERROR(
IF(VLOOKUP($A17&amp;"|"&amp;N$2,'Mérkőzések | eredmények'!$A:$K,7,0)="","",VLOOKUP($A17&amp;"|"&amp;N$2,'Mérkőzések | eredmények'!$A:$K,7,0)),
IF(VLOOKUP(N$2&amp;"|"&amp;$A17,'Mérkőzések | eredmények'!$A:$K,6,0)="","",VLOOKUP(N$2&amp;"|"&amp;$A17,'Mérkőzések | eredmények'!$A:$K,6,0))),"")</f>
        <v/>
      </c>
      <c r="P17" s="2"/>
      <c r="Q17" s="2"/>
      <c r="R17" s="18" t="str">
        <f>IFERROR(IFERROR(
IF(VLOOKUP($A17&amp;"|"&amp;R$2,'Mérkőzések | eredmények'!$A:$K,6,0)="","",VLOOKUP($A17&amp;"|"&amp;R$2,'Mérkőzések | eredmények'!$A:$K,6,0)),
IF(VLOOKUP(R$2&amp;"|"&amp;$A17,'Mérkőzések | eredmények'!$A:$K,7,0)="","",VLOOKUP(R$2&amp;"|"&amp;$A17,'Mérkőzések | eredmények'!$A:$K,7,0))),"")</f>
        <v/>
      </c>
      <c r="S17" s="19" t="str">
        <f>IFERROR(IFERROR(
IF(VLOOKUP($A17&amp;"|"&amp;R$2,'Mérkőzések | eredmények'!$A:$K,7,0)="","",VLOOKUP($A17&amp;"|"&amp;R$2,'Mérkőzések | eredmények'!$A:$K,7,0)),
IF(VLOOKUP(R$2&amp;"|"&amp;$A17,'Mérkőzések | eredmények'!$A:$K,6,0)="","",VLOOKUP(R$2&amp;"|"&amp;$A17,'Mérkőzések | eredmények'!$A:$K,6,0))),"")</f>
        <v/>
      </c>
      <c r="T17" s="3" t="str">
        <f>IFERROR(IFERROR(
IF(VLOOKUP($A17&amp;"|"&amp;T$2,'Mérkőzések | eredmények'!$A:$K,6,0)="","",VLOOKUP($A17&amp;"|"&amp;T$2,'Mérkőzések | eredmények'!$A:$K,6,0)),
IF(VLOOKUP(T$2&amp;"|"&amp;$A17,'Mérkőzések | eredmények'!$A:$K,7,0)="","",VLOOKUP(T$2&amp;"|"&amp;$A17,'Mérkőzések | eredmények'!$A:$K,7,0))),"")</f>
        <v/>
      </c>
      <c r="U17" s="5" t="str">
        <f>IFERROR(IFERROR(
IF(VLOOKUP($A17&amp;"|"&amp;T$2,'Mérkőzések | eredmények'!$A:$K,7,0)="","",VLOOKUP($A17&amp;"|"&amp;T$2,'Mérkőzések | eredmények'!$A:$K,7,0)),
IF(VLOOKUP(T$2&amp;"|"&amp;$A17,'Mérkőzések | eredmények'!$A:$K,6,0)="","",VLOOKUP(T$2&amp;"|"&amp;$A17,'Mérkőzések | eredmények'!$A:$K,6,0))),"")</f>
        <v/>
      </c>
    </row>
    <row r="18" spans="1:21" ht="17.25" hidden="1" customHeight="1" x14ac:dyDescent="0.25">
      <c r="A18" s="80"/>
      <c r="B18" s="20" t="str">
        <f>IFERROR(IFERROR(
IF(VLOOKUP($A17&amp;"|"&amp;B$2,'Mérkőzések | eredmények'!$A:$K,8,0)="","",VLOOKUP($A17&amp;"|"&amp;B$2,'Mérkőzések | eredmények'!$A:$K,8,0)),
IF(VLOOKUP(B$2&amp;"|"&amp;$A17,'Mérkőzések | eredmények'!$A:$K,9,0)="","",VLOOKUP(B$2&amp;"|"&amp;$A17,'Mérkőzések | eredmények'!$A:$K,9,0))),"")</f>
        <v/>
      </c>
      <c r="C18" s="21" t="str">
        <f>IFERROR(IFERROR(
IF(VLOOKUP($A17&amp;"|"&amp;B$2,'Mérkőzések | eredmények'!$A:$K,9,0)="","",VLOOKUP($A17&amp;"|"&amp;B$2,'Mérkőzések | eredmények'!$A:$K,9,0)),
IF(VLOOKUP(B$2&amp;"|"&amp;$A17,'Mérkőzések | eredmények'!$A:$K,8,0)="","",VLOOKUP(B$2&amp;"|"&amp;$A17,'Mérkőzések | eredmények'!$A:$K,8,0))),"")</f>
        <v/>
      </c>
      <c r="D18" s="20" t="str">
        <f>IFERROR(IFERROR(
IF(VLOOKUP($A17&amp;"|"&amp;D$2,'Mérkőzések | eredmények'!$A:$K,8,0)="","",VLOOKUP($A17&amp;"|"&amp;D$2,'Mérkőzések | eredmények'!$A:$K,8,0)),
IF(VLOOKUP(D$2&amp;"|"&amp;$A17,'Mérkőzések | eredmények'!$A:$K,9,0)="","",VLOOKUP(D$2&amp;"|"&amp;$A17,'Mérkőzések | eredmények'!$A:$K,9,0))),"")</f>
        <v/>
      </c>
      <c r="E18" s="21" t="str">
        <f>IFERROR(IFERROR(
IF(VLOOKUP($A17&amp;"|"&amp;D$2,'Mérkőzések | eredmények'!$A:$K,9,0)="","",VLOOKUP($A17&amp;"|"&amp;D$2,'Mérkőzések | eredmények'!$A:$K,9,0)),
IF(VLOOKUP(D$2&amp;"|"&amp;$A17,'Mérkőzések | eredmények'!$A:$K,8,0)="","",VLOOKUP(D$2&amp;"|"&amp;$A17,'Mérkőzések | eredmények'!$A:$K,8,0))),"")</f>
        <v/>
      </c>
      <c r="F18" s="20" t="str">
        <f>IFERROR(IFERROR(
IF(VLOOKUP($A17&amp;"|"&amp;F$2,'Mérkőzések | eredmények'!$A:$K,8,0)="","",VLOOKUP($A17&amp;"|"&amp;F$2,'Mérkőzések | eredmények'!$A:$K,8,0)),
IF(VLOOKUP(F$2&amp;"|"&amp;$A17,'Mérkőzések | eredmények'!$A:$K,9,0)="","",VLOOKUP(F$2&amp;"|"&amp;$A17,'Mérkőzések | eredmények'!$A:$K,9,0))),"")</f>
        <v/>
      </c>
      <c r="G18" s="21" t="str">
        <f>IFERROR(IFERROR(
IF(VLOOKUP($A17&amp;"|"&amp;F$2,'Mérkőzések | eredmények'!$A:$K,9,0)="","",VLOOKUP($A17&amp;"|"&amp;F$2,'Mérkőzések | eredmények'!$A:$K,9,0)),
IF(VLOOKUP(F$2&amp;"|"&amp;$A17,'Mérkőzések | eredmények'!$A:$K,8,0)="","",VLOOKUP(F$2&amp;"|"&amp;$A17,'Mérkőzések | eredmények'!$A:$K,8,0))),"")</f>
        <v/>
      </c>
      <c r="H18" s="22" t="str">
        <f>IFERROR(IFERROR(
IF(VLOOKUP($A17&amp;"|"&amp;H$2,'Mérkőzések | eredmények'!$A:$K,8,0)="","",VLOOKUP($A17&amp;"|"&amp;H$2,'Mérkőzések | eredmények'!$A:$K,8,0)),
IF(VLOOKUP(H$2&amp;"|"&amp;$A17,'Mérkőzések | eredmények'!$A:$K,9,0)="","",VLOOKUP(H$2&amp;"|"&amp;$A17,'Mérkőzések | eredmények'!$A:$K,9,0))),"")</f>
        <v/>
      </c>
      <c r="I18" s="23" t="str">
        <f>IFERROR(IFERROR(
IF(VLOOKUP($A17&amp;"|"&amp;H$2,'Mérkőzések | eredmények'!$A:$K,9,0)="","",VLOOKUP($A17&amp;"|"&amp;H$2,'Mérkőzések | eredmények'!$A:$K,9,0)),
IF(VLOOKUP(H$2&amp;"|"&amp;$A17,'Mérkőzések | eredmények'!$A:$K,8,0)="","",VLOOKUP(H$2&amp;"|"&amp;$A17,'Mérkőzések | eredmények'!$A:$K,8,0))),"")</f>
        <v/>
      </c>
      <c r="J18" s="20" t="str">
        <f>IFERROR(IFERROR(
IF(VLOOKUP($A17&amp;"|"&amp;J$2,'Mérkőzések | eredmények'!$A:$K,8,0)="","",VLOOKUP($A17&amp;"|"&amp;J$2,'Mérkőzések | eredmények'!$A:$K,8,0)),
IF(VLOOKUP(J$2&amp;"|"&amp;$A17,'Mérkőzések | eredmények'!$A:$K,9,0)="","",VLOOKUP(J$2&amp;"|"&amp;$A17,'Mérkőzések | eredmények'!$A:$K,9,0))),"")</f>
        <v/>
      </c>
      <c r="K18" s="21" t="str">
        <f>IFERROR(IFERROR(
IF(VLOOKUP($A17&amp;"|"&amp;J$2,'Mérkőzések | eredmények'!$A:$K,9,0)="","",VLOOKUP($A17&amp;"|"&amp;J$2,'Mérkőzések | eredmények'!$A:$K,9,0)),
IF(VLOOKUP(J$2&amp;"|"&amp;$A17,'Mérkőzések | eredmények'!$A:$K,8,0)="","",VLOOKUP(J$2&amp;"|"&amp;$A17,'Mérkőzések | eredmények'!$A:$K,8,0))),"")</f>
        <v/>
      </c>
      <c r="L18" s="22" t="str">
        <f>IFERROR(IFERROR(
IF(VLOOKUP($A17&amp;"|"&amp;L$2,'Mérkőzések | eredmények'!$A:$K,8,0)="","",VLOOKUP($A17&amp;"|"&amp;L$2,'Mérkőzések | eredmények'!$A:$K,8,0)),
IF(VLOOKUP(L$2&amp;"|"&amp;$A17,'Mérkőzések | eredmények'!$A:$K,9,0)="","",VLOOKUP(L$2&amp;"|"&amp;$A17,'Mérkőzések | eredmények'!$A:$K,9,0))),"")</f>
        <v/>
      </c>
      <c r="M18" s="23" t="str">
        <f>IFERROR(IFERROR(
IF(VLOOKUP($A17&amp;"|"&amp;L$2,'Mérkőzések | eredmények'!$A:$K,9,0)="","",VLOOKUP($A17&amp;"|"&amp;L$2,'Mérkőzések | eredmények'!$A:$K,9,0)),
IF(VLOOKUP(L$2&amp;"|"&amp;$A17,'Mérkőzések | eredmények'!$A:$K,8,0)="","",VLOOKUP(L$2&amp;"|"&amp;$A17,'Mérkőzések | eredmények'!$A:$K,8,0))),"")</f>
        <v/>
      </c>
      <c r="N18" s="20" t="str">
        <f>IFERROR(IFERROR(
IF(VLOOKUP($A17&amp;"|"&amp;N$2,'Mérkőzések | eredmények'!$A:$K,8,0)="","",VLOOKUP($A17&amp;"|"&amp;N$2,'Mérkőzések | eredmények'!$A:$K,8,0)),
IF(VLOOKUP(N$2&amp;"|"&amp;$A17,'Mérkőzések | eredmények'!$A:$K,9,0)="","",VLOOKUP(N$2&amp;"|"&amp;$A17,'Mérkőzések | eredmények'!$A:$K,9,0))),"")</f>
        <v/>
      </c>
      <c r="O18" s="29" t="str">
        <f>IFERROR(IFERROR(
IF(VLOOKUP($A17&amp;"|"&amp;N$2,'Mérkőzések | eredmények'!$A:$K,9,0)="","",VLOOKUP($A17&amp;"|"&amp;N$2,'Mérkőzések | eredmények'!$A:$K,9,0)),
IF(VLOOKUP(N$2&amp;"|"&amp;$A17,'Mérkőzések | eredmények'!$A:$K,8,0)="","",VLOOKUP(N$2&amp;"|"&amp;$A17,'Mérkőzések | eredmények'!$A:$K,8,0))),"")</f>
        <v/>
      </c>
      <c r="P18" s="12"/>
      <c r="Q18" s="2"/>
      <c r="R18" s="20" t="str">
        <f>IFERROR(IFERROR(
IF(VLOOKUP($A17&amp;"|"&amp;R$2,'Mérkőzések | eredmények'!$A:$K,8,0)="","",VLOOKUP($A17&amp;"|"&amp;R$2,'Mérkőzések | eredmények'!$A:$K,8,0)),
IF(VLOOKUP(R$2&amp;"|"&amp;$A17,'Mérkőzések | eredmények'!$A:$K,9,0)="","",VLOOKUP(R$2&amp;"|"&amp;$A17,'Mérkőzések | eredmények'!$A:$K,9,0))),"")</f>
        <v/>
      </c>
      <c r="S18" s="21" t="str">
        <f>IFERROR(IFERROR(
IF(VLOOKUP($A17&amp;"|"&amp;R$2,'Mérkőzések | eredmények'!$A:$K,9,0)="","",VLOOKUP($A17&amp;"|"&amp;R$2,'Mérkőzések | eredmények'!$A:$K,9,0)),
IF(VLOOKUP(R$2&amp;"|"&amp;$A17,'Mérkőzések | eredmények'!$A:$K,8,0)="","",VLOOKUP(R$2&amp;"|"&amp;$A17,'Mérkőzések | eredmények'!$A:$K,8,0))),"")</f>
        <v/>
      </c>
      <c r="T18" s="20" t="str">
        <f>IFERROR(IFERROR(
IF(VLOOKUP($A17&amp;"|"&amp;T$2,'Mérkőzések | eredmények'!$A:$K,8,0)="","",VLOOKUP($A17&amp;"|"&amp;T$2,'Mérkőzések | eredmények'!$A:$K,8,0)),
IF(VLOOKUP(T$2&amp;"|"&amp;$A17,'Mérkőzések | eredmények'!$A:$K,9,0)="","",VLOOKUP(T$2&amp;"|"&amp;$A17,'Mérkőzések | eredmények'!$A:$K,9,0))),"")</f>
        <v/>
      </c>
      <c r="U18" s="24" t="str">
        <f>IFERROR(IFERROR(
IF(VLOOKUP($A17&amp;"|"&amp;T$2,'Mérkőzések | eredmények'!$A:$K,9,0)="","",VLOOKUP($A17&amp;"|"&amp;T$2,'Mérkőzések | eredmények'!$A:$K,9,0)),
IF(VLOOKUP(T$2&amp;"|"&amp;$A17,'Mérkőzések | eredmények'!$A:$K,8,0)="","",VLOOKUP(T$2&amp;"|"&amp;$A17,'Mérkőzések | eredmények'!$A:$K,8,0))),"")</f>
        <v/>
      </c>
    </row>
    <row r="19" spans="1:21" ht="17.25" hidden="1" customHeight="1" x14ac:dyDescent="0.25">
      <c r="A19" s="79" t="str">
        <f>IF(cs_9="","",cs_9)</f>
        <v/>
      </c>
      <c r="B19" s="3" t="str">
        <f>IFERROR(IFERROR(
IF(VLOOKUP($A19&amp;"|"&amp;B$2,'Mérkőzések | eredmények'!$A:$K,6,0)="","",VLOOKUP($A19&amp;"|"&amp;B$2,'Mérkőzések | eredmények'!$A:$K,6,0)),
IF(VLOOKUP(B$2&amp;"|"&amp;$A19,'Mérkőzések | eredmények'!$A:$K,7,0)="","",VLOOKUP(B$2&amp;"|"&amp;$A19,'Mérkőzések | eredmények'!$A:$K,7,0))),"")</f>
        <v/>
      </c>
      <c r="C19" s="4" t="str">
        <f>IFERROR(IFERROR(
IF(VLOOKUP($A19&amp;"|"&amp;B$2,'Mérkőzések | eredmények'!$A:$K,7,0)="","",VLOOKUP($A19&amp;"|"&amp;B$2,'Mérkőzések | eredmények'!$A:$K,7,0)),
IF(VLOOKUP(B$2&amp;"|"&amp;$A19,'Mérkőzések | eredmények'!$A:$K,6,0)="","",VLOOKUP(B$2&amp;"|"&amp;$A19,'Mérkőzések | eredmények'!$A:$K,6,0))),"")</f>
        <v/>
      </c>
      <c r="D19" s="3" t="str">
        <f>IFERROR(IFERROR(
IF(VLOOKUP($A19&amp;"|"&amp;D$2,'Mérkőzések | eredmények'!$A:$K,6,0)="","",VLOOKUP($A19&amp;"|"&amp;D$2,'Mérkőzések | eredmények'!$A:$K,6,0)),
IF(VLOOKUP(D$2&amp;"|"&amp;$A19,'Mérkőzések | eredmények'!$A:$K,7,0)="","",VLOOKUP(D$2&amp;"|"&amp;$A19,'Mérkőzések | eredmények'!$A:$K,7,0))),"")</f>
        <v/>
      </c>
      <c r="E19" s="4" t="str">
        <f>IFERROR(IFERROR(
IF(VLOOKUP($A19&amp;"|"&amp;D$2,'Mérkőzések | eredmények'!$A:$K,7,0)="","",VLOOKUP($A19&amp;"|"&amp;D$2,'Mérkőzések | eredmények'!$A:$K,7,0)),
IF(VLOOKUP(D$2&amp;"|"&amp;$A19,'Mérkőzések | eredmények'!$A:$K,6,0)="","",VLOOKUP(D$2&amp;"|"&amp;$A19,'Mérkőzések | eredmények'!$A:$K,6,0))),"")</f>
        <v/>
      </c>
      <c r="F19" s="3" t="str">
        <f>IFERROR(IFERROR(
IF(VLOOKUP($A19&amp;"|"&amp;F$2,'Mérkőzések | eredmények'!$A:$K,6,0)="","",VLOOKUP($A19&amp;"|"&amp;F$2,'Mérkőzések | eredmények'!$A:$K,6,0)),
IF(VLOOKUP(F$2&amp;"|"&amp;$A19,'Mérkőzések | eredmények'!$A:$K,7,0)="","",VLOOKUP(F$2&amp;"|"&amp;$A19,'Mérkőzések | eredmények'!$A:$K,7,0))),"")</f>
        <v/>
      </c>
      <c r="G19" s="4" t="str">
        <f>IFERROR(IFERROR(
IF(VLOOKUP($A19&amp;"|"&amp;F$2,'Mérkőzések | eredmények'!$A:$K,7,0)="","",VLOOKUP($A19&amp;"|"&amp;F$2,'Mérkőzések | eredmények'!$A:$K,7,0)),
IF(VLOOKUP(F$2&amp;"|"&amp;$A19,'Mérkőzések | eredmények'!$A:$K,6,0)="","",VLOOKUP(F$2&amp;"|"&amp;$A19,'Mérkőzések | eredmények'!$A:$K,6,0))),"")</f>
        <v/>
      </c>
      <c r="H19" s="3" t="str">
        <f>IFERROR(IFERROR(
IF(VLOOKUP($A19&amp;"|"&amp;H$2,'Mérkőzések | eredmények'!$A:$K,6,0)="","",VLOOKUP($A19&amp;"|"&amp;H$2,'Mérkőzések | eredmények'!$A:$K,6,0)),
IF(VLOOKUP(H$2&amp;"|"&amp;$A19,'Mérkőzések | eredmények'!$A:$K,7,0)="","",VLOOKUP(H$2&amp;"|"&amp;$A19,'Mérkőzések | eredmények'!$A:$K,7,0))),"")</f>
        <v/>
      </c>
      <c r="I19" s="4" t="str">
        <f>IFERROR(IFERROR(
IF(VLOOKUP($A19&amp;"|"&amp;H$2,'Mérkőzések | eredmények'!$A:$K,7,0)="","",VLOOKUP($A19&amp;"|"&amp;H$2,'Mérkőzések | eredmények'!$A:$K,7,0)),
IF(VLOOKUP(H$2&amp;"|"&amp;$A19,'Mérkőzések | eredmények'!$A:$K,6,0)="","",VLOOKUP(H$2&amp;"|"&amp;$A19,'Mérkőzések | eredmények'!$A:$K,6,0))),"")</f>
        <v/>
      </c>
      <c r="J19" s="3" t="str">
        <f>IFERROR(IFERROR(
IF(VLOOKUP($A19&amp;"|"&amp;J$2,'Mérkőzések | eredmények'!$A:$K,6,0)="","",VLOOKUP($A19&amp;"|"&amp;J$2,'Mérkőzések | eredmények'!$A:$K,6,0)),
IF(VLOOKUP(J$2&amp;"|"&amp;$A19,'Mérkőzések | eredmények'!$A:$K,7,0)="","",VLOOKUP(J$2&amp;"|"&amp;$A19,'Mérkőzések | eredmények'!$A:$K,7,0))),"")</f>
        <v/>
      </c>
      <c r="K19" s="4" t="str">
        <f>IFERROR(IFERROR(
IF(VLOOKUP($A19&amp;"|"&amp;J$2,'Mérkőzések | eredmények'!$A:$K,7,0)="","",VLOOKUP($A19&amp;"|"&amp;J$2,'Mérkőzések | eredmények'!$A:$K,7,0)),
IF(VLOOKUP(J$2&amp;"|"&amp;$A19,'Mérkőzések | eredmények'!$A:$K,6,0)="","",VLOOKUP(J$2&amp;"|"&amp;$A19,'Mérkőzések | eredmények'!$A:$K,6,0))),"")</f>
        <v/>
      </c>
      <c r="L19" s="3" t="str">
        <f>IFERROR(IFERROR(
IF(VLOOKUP($A19&amp;"|"&amp;L$2,'Mérkőzések | eredmények'!$A:$K,6,0)="","",VLOOKUP($A19&amp;"|"&amp;L$2,'Mérkőzések | eredmények'!$A:$K,6,0)),
IF(VLOOKUP(L$2&amp;"|"&amp;$A19,'Mérkőzések | eredmények'!$A:$K,7,0)="","",VLOOKUP(L$2&amp;"|"&amp;$A19,'Mérkőzések | eredmények'!$A:$K,7,0))),"")</f>
        <v/>
      </c>
      <c r="M19" s="4" t="str">
        <f>IFERROR(IFERROR(
IF(VLOOKUP($A19&amp;"|"&amp;L$2,'Mérkőzések | eredmények'!$A:$K,7,0)="","",VLOOKUP($A19&amp;"|"&amp;L$2,'Mérkőzések | eredmények'!$A:$K,7,0)),
IF(VLOOKUP(L$2&amp;"|"&amp;$A19,'Mérkőzések | eredmények'!$A:$K,6,0)="","",VLOOKUP(L$2&amp;"|"&amp;$A19,'Mérkőzések | eredmények'!$A:$K,6,0))),"")</f>
        <v/>
      </c>
      <c r="N19" s="3" t="str">
        <f>IFERROR(IFERROR(
IF(VLOOKUP($A19&amp;"|"&amp;N$2,'Mérkőzések | eredmények'!$A:$K,6,0)="","",VLOOKUP($A19&amp;"|"&amp;N$2,'Mérkőzések | eredmények'!$A:$K,6,0)),
IF(VLOOKUP(N$2&amp;"|"&amp;$A19,'Mérkőzések | eredmények'!$A:$K,7,0)="","",VLOOKUP(N$2&amp;"|"&amp;$A19,'Mérkőzések | eredmények'!$A:$K,7,0))),"")</f>
        <v/>
      </c>
      <c r="O19" s="4" t="str">
        <f>IFERROR(IFERROR(
IF(VLOOKUP($A19&amp;"|"&amp;N$2,'Mérkőzések | eredmények'!$A:$K,7,0)="","",VLOOKUP($A19&amp;"|"&amp;N$2,'Mérkőzések | eredmények'!$A:$K,7,0)),
IF(VLOOKUP(N$2&amp;"|"&amp;$A19,'Mérkőzések | eredmények'!$A:$K,6,0)="","",VLOOKUP(N$2&amp;"|"&amp;$A19,'Mérkőzések | eredmények'!$A:$K,6,0))),"")</f>
        <v/>
      </c>
      <c r="P19" s="3" t="str">
        <f>IFERROR(IFERROR(
IF(VLOOKUP($A19&amp;"|"&amp;P$2,'Mérkőzések | eredmények'!$A:$K,6,0)="","",VLOOKUP($A19&amp;"|"&amp;P$2,'Mérkőzések | eredmények'!$A:$K,6,0)),
IF(VLOOKUP(P$2&amp;"|"&amp;$A19,'Mérkőzések | eredmények'!$A:$K,7,0)="","",VLOOKUP(P$2&amp;"|"&amp;$A19,'Mérkőzések | eredmények'!$A:$K,7,0))),"")</f>
        <v/>
      </c>
      <c r="Q19" s="4" t="str">
        <f>IFERROR(IFERROR(
IF(VLOOKUP($A19&amp;"|"&amp;P$2,'Mérkőzések | eredmények'!$A:$K,7,0)="","",VLOOKUP($A19&amp;"|"&amp;P$2,'Mérkőzések | eredmények'!$A:$K,7,0)),
IF(VLOOKUP(P$2&amp;"|"&amp;$A19,'Mérkőzések | eredmények'!$A:$K,6,0)="","",VLOOKUP(P$2&amp;"|"&amp;$A19,'Mérkőzések | eredmények'!$A:$K,6,0))),"")</f>
        <v/>
      </c>
      <c r="R19" s="2"/>
      <c r="S19" s="2"/>
      <c r="T19" s="3" t="str">
        <f>IFERROR(IFERROR(
IF(VLOOKUP($A19&amp;"|"&amp;T$2,'Mérkőzések | eredmények'!$A:$K,6,0)="","",VLOOKUP($A19&amp;"|"&amp;T$2,'Mérkőzések | eredmények'!$A:$K,6,0)),
IF(VLOOKUP(T$2&amp;"|"&amp;$A19,'Mérkőzések | eredmények'!$A:$K,7,0)="","",VLOOKUP(T$2&amp;"|"&amp;$A19,'Mérkőzések | eredmények'!$A:$K,7,0))),"")</f>
        <v/>
      </c>
      <c r="U19" s="5" t="str">
        <f>IFERROR(IFERROR(
IF(VLOOKUP($A19&amp;"|"&amp;T$2,'Mérkőzések | eredmények'!$A:$K,7,0)="","",VLOOKUP($A19&amp;"|"&amp;T$2,'Mérkőzések | eredmények'!$A:$K,7,0)),
IF(VLOOKUP(T$2&amp;"|"&amp;$A19,'Mérkőzések | eredmények'!$A:$K,6,0)="","",VLOOKUP(T$2&amp;"|"&amp;$A19,'Mérkőzések | eredmények'!$A:$K,6,0))),"")</f>
        <v/>
      </c>
    </row>
    <row r="20" spans="1:21" ht="17.25" hidden="1" customHeight="1" x14ac:dyDescent="0.25">
      <c r="A20" s="80"/>
      <c r="B20" s="20" t="str">
        <f>IFERROR(IFERROR(
IF(VLOOKUP($A19&amp;"|"&amp;B$2,'Mérkőzések | eredmények'!$A:$K,8,0)="","",VLOOKUP($A19&amp;"|"&amp;B$2,'Mérkőzések | eredmények'!$A:$K,8,0)),
IF(VLOOKUP(B$2&amp;"|"&amp;$A19,'Mérkőzések | eredmények'!$A:$K,9,0)="","",VLOOKUP(B$2&amp;"|"&amp;$A19,'Mérkőzések | eredmények'!$A:$K,9,0))),"")</f>
        <v/>
      </c>
      <c r="C20" s="21" t="str">
        <f>IFERROR(IFERROR(
IF(VLOOKUP($A19&amp;"|"&amp;B$2,'Mérkőzések | eredmények'!$A:$K,9,0)="","",VLOOKUP($A19&amp;"|"&amp;B$2,'Mérkőzések | eredmények'!$A:$K,9,0)),
IF(VLOOKUP(B$2&amp;"|"&amp;$A19,'Mérkőzések | eredmények'!$A:$K,8,0)="","",VLOOKUP(B$2&amp;"|"&amp;$A19,'Mérkőzések | eredmények'!$A:$K,8,0))),"")</f>
        <v/>
      </c>
      <c r="D20" s="20" t="str">
        <f>IFERROR(IFERROR(
IF(VLOOKUP($A19&amp;"|"&amp;D$2,'Mérkőzések | eredmények'!$A:$K,8,0)="","",VLOOKUP($A19&amp;"|"&amp;D$2,'Mérkőzések | eredmények'!$A:$K,8,0)),
IF(VLOOKUP(D$2&amp;"|"&amp;$A19,'Mérkőzések | eredmények'!$A:$K,9,0)="","",VLOOKUP(D$2&amp;"|"&amp;$A19,'Mérkőzések | eredmények'!$A:$K,9,0))),"")</f>
        <v/>
      </c>
      <c r="E20" s="21" t="str">
        <f>IFERROR(IFERROR(
IF(VLOOKUP($A19&amp;"|"&amp;D$2,'Mérkőzések | eredmények'!$A:$K,9,0)="","",VLOOKUP($A19&amp;"|"&amp;D$2,'Mérkőzések | eredmények'!$A:$K,9,0)),
IF(VLOOKUP(D$2&amp;"|"&amp;$A19,'Mérkőzések | eredmények'!$A:$K,8,0)="","",VLOOKUP(D$2&amp;"|"&amp;$A19,'Mérkőzések | eredmények'!$A:$K,8,0))),"")</f>
        <v/>
      </c>
      <c r="F20" s="22" t="str">
        <f>IFERROR(IFERROR(
IF(VLOOKUP($A19&amp;"|"&amp;F$2,'Mérkőzések | eredmények'!$A:$K,8,0)="","",VLOOKUP($A19&amp;"|"&amp;F$2,'Mérkőzések | eredmények'!$A:$K,8,0)),
IF(VLOOKUP(F$2&amp;"|"&amp;$A19,'Mérkőzések | eredmények'!$A:$K,9,0)="","",VLOOKUP(F$2&amp;"|"&amp;$A19,'Mérkőzések | eredmények'!$A:$K,9,0))),"")</f>
        <v/>
      </c>
      <c r="G20" s="23" t="str">
        <f>IFERROR(IFERROR(
IF(VLOOKUP($A19&amp;"|"&amp;F$2,'Mérkőzések | eredmények'!$A:$K,9,0)="","",VLOOKUP($A19&amp;"|"&amp;F$2,'Mérkőzések | eredmények'!$A:$K,9,0)),
IF(VLOOKUP(F$2&amp;"|"&amp;$A19,'Mérkőzések | eredmények'!$A:$K,8,0)="","",VLOOKUP(F$2&amp;"|"&amp;$A19,'Mérkőzések | eredmények'!$A:$K,8,0))),"")</f>
        <v/>
      </c>
      <c r="H20" s="20" t="str">
        <f>IFERROR(IFERROR(
IF(VLOOKUP($A19&amp;"|"&amp;H$2,'Mérkőzések | eredmények'!$A:$K,8,0)="","",VLOOKUP($A19&amp;"|"&amp;H$2,'Mérkőzések | eredmények'!$A:$K,8,0)),
IF(VLOOKUP(H$2&amp;"|"&amp;$A19,'Mérkőzések | eredmények'!$A:$K,9,0)="","",VLOOKUP(H$2&amp;"|"&amp;$A19,'Mérkőzések | eredmények'!$A:$K,9,0))),"")</f>
        <v/>
      </c>
      <c r="I20" s="21" t="str">
        <f>IFERROR(IFERROR(
IF(VLOOKUP($A19&amp;"|"&amp;H$2,'Mérkőzések | eredmények'!$A:$K,9,0)="","",VLOOKUP($A19&amp;"|"&amp;H$2,'Mérkőzések | eredmények'!$A:$K,9,0)),
IF(VLOOKUP(H$2&amp;"|"&amp;$A19,'Mérkőzések | eredmények'!$A:$K,8,0)="","",VLOOKUP(H$2&amp;"|"&amp;$A19,'Mérkőzések | eredmények'!$A:$K,8,0))),"")</f>
        <v/>
      </c>
      <c r="J20" s="20" t="str">
        <f>IFERROR(IFERROR(
IF(VLOOKUP($A19&amp;"|"&amp;J$2,'Mérkőzések | eredmények'!$A:$K,8,0)="","",VLOOKUP($A19&amp;"|"&amp;J$2,'Mérkőzések | eredmények'!$A:$K,8,0)),
IF(VLOOKUP(J$2&amp;"|"&amp;$A19,'Mérkőzések | eredmények'!$A:$K,9,0)="","",VLOOKUP(J$2&amp;"|"&amp;$A19,'Mérkőzések | eredmények'!$A:$K,9,0))),"")</f>
        <v/>
      </c>
      <c r="K20" s="21" t="str">
        <f>IFERROR(IFERROR(
IF(VLOOKUP($A19&amp;"|"&amp;J$2,'Mérkőzések | eredmények'!$A:$K,9,0)="","",VLOOKUP($A19&amp;"|"&amp;J$2,'Mérkőzések | eredmények'!$A:$K,9,0)),
IF(VLOOKUP(J$2&amp;"|"&amp;$A19,'Mérkőzések | eredmények'!$A:$K,8,0)="","",VLOOKUP(J$2&amp;"|"&amp;$A19,'Mérkőzések | eredmények'!$A:$K,8,0))),"")</f>
        <v/>
      </c>
      <c r="L20" s="20" t="str">
        <f>IFERROR(IFERROR(
IF(VLOOKUP($A19&amp;"|"&amp;L$2,'Mérkőzések | eredmények'!$A:$K,8,0)="","",VLOOKUP($A19&amp;"|"&amp;L$2,'Mérkőzések | eredmények'!$A:$K,8,0)),
IF(VLOOKUP(L$2&amp;"|"&amp;$A19,'Mérkőzések | eredmények'!$A:$K,9,0)="","",VLOOKUP(L$2&amp;"|"&amp;$A19,'Mérkőzések | eredmények'!$A:$K,9,0))),"")</f>
        <v/>
      </c>
      <c r="M20" s="21" t="str">
        <f>IFERROR(IFERROR(
IF(VLOOKUP($A19&amp;"|"&amp;L$2,'Mérkőzések | eredmények'!$A:$K,9,0)="","",VLOOKUP($A19&amp;"|"&amp;L$2,'Mérkőzések | eredmények'!$A:$K,9,0)),
IF(VLOOKUP(L$2&amp;"|"&amp;$A19,'Mérkőzések | eredmények'!$A:$K,8,0)="","",VLOOKUP(L$2&amp;"|"&amp;$A19,'Mérkőzések | eredmények'!$A:$K,8,0))),"")</f>
        <v/>
      </c>
      <c r="N20" s="20" t="str">
        <f>IFERROR(IFERROR(
IF(VLOOKUP($A19&amp;"|"&amp;N$2,'Mérkőzések | eredmények'!$A:$K,8,0)="","",VLOOKUP($A19&amp;"|"&amp;N$2,'Mérkőzések | eredmények'!$A:$K,8,0)),
IF(VLOOKUP(N$2&amp;"|"&amp;$A19,'Mérkőzések | eredmények'!$A:$K,9,0)="","",VLOOKUP(N$2&amp;"|"&amp;$A19,'Mérkőzések | eredmények'!$A:$K,9,0))),"")</f>
        <v/>
      </c>
      <c r="O20" s="21" t="str">
        <f>IFERROR(IFERROR(
IF(VLOOKUP($A19&amp;"|"&amp;N$2,'Mérkőzések | eredmények'!$A:$K,9,0)="","",VLOOKUP($A19&amp;"|"&amp;N$2,'Mérkőzések | eredmények'!$A:$K,9,0)),
IF(VLOOKUP(N$2&amp;"|"&amp;$A19,'Mérkőzések | eredmények'!$A:$K,8,0)="","",VLOOKUP(N$2&amp;"|"&amp;$A19,'Mérkőzések | eredmények'!$A:$K,8,0))),"")</f>
        <v/>
      </c>
      <c r="P20" s="20" t="str">
        <f>IFERROR(IFERROR(
IF(VLOOKUP($A19&amp;"|"&amp;P$2,'Mérkőzések | eredmények'!$A:$K,8,0)="","",VLOOKUP($A19&amp;"|"&amp;P$2,'Mérkőzések | eredmények'!$A:$K,8,0)),
IF(VLOOKUP(P$2&amp;"|"&amp;$A19,'Mérkőzések | eredmények'!$A:$K,9,0)="","",VLOOKUP(P$2&amp;"|"&amp;$A19,'Mérkőzések | eredmények'!$A:$K,9,0))),"")</f>
        <v/>
      </c>
      <c r="Q20" s="29" t="str">
        <f>IFERROR(IFERROR(
IF(VLOOKUP($A19&amp;"|"&amp;P$2,'Mérkőzések | eredmények'!$A:$K,9,0)="","",VLOOKUP($A19&amp;"|"&amp;P$2,'Mérkőzések | eredmények'!$A:$K,9,0)),
IF(VLOOKUP(P$2&amp;"|"&amp;$A19,'Mérkőzések | eredmények'!$A:$K,8,0)="","",VLOOKUP(P$2&amp;"|"&amp;$A19,'Mérkőzések | eredmények'!$A:$K,8,0))),"")</f>
        <v/>
      </c>
      <c r="R20" s="12"/>
      <c r="S20" s="2"/>
      <c r="T20" s="20" t="str">
        <f>IFERROR(IFERROR(
IF(VLOOKUP($A19&amp;"|"&amp;T$2,'Mérkőzések | eredmények'!$A:$K,8,0)="","",VLOOKUP($A19&amp;"|"&amp;T$2,'Mérkőzések | eredmények'!$A:$K,8,0)),
IF(VLOOKUP(T$2&amp;"|"&amp;$A19,'Mérkőzések | eredmények'!$A:$K,9,0)="","",VLOOKUP(T$2&amp;"|"&amp;$A19,'Mérkőzések | eredmények'!$A:$K,9,0))),"")</f>
        <v/>
      </c>
      <c r="U20" s="24" t="str">
        <f>IFERROR(IFERROR(
IF(VLOOKUP($A19&amp;"|"&amp;T$2,'Mérkőzések | eredmények'!$A:$K,9,0)="","",VLOOKUP($A19&amp;"|"&amp;T$2,'Mérkőzések | eredmények'!$A:$K,9,0)),
IF(VLOOKUP(T$2&amp;"|"&amp;$A19,'Mérkőzések | eredmények'!$A:$K,8,0)="","",VLOOKUP(T$2&amp;"|"&amp;$A19,'Mérkőzések | eredmények'!$A:$K,8,0))),"")</f>
        <v/>
      </c>
    </row>
    <row r="21" spans="1:21" ht="17.25" hidden="1" customHeight="1" x14ac:dyDescent="0.25">
      <c r="A21" s="81" t="str">
        <f>IF(cs_10="","",cs_10)</f>
        <v/>
      </c>
      <c r="B21" s="3" t="str">
        <f>IFERROR(IFERROR(
IF(VLOOKUP($A21&amp;"|"&amp;B$2,'Mérkőzések | eredmények'!$A:$K,6,0)="","",VLOOKUP($A21&amp;"|"&amp;B$2,'Mérkőzések | eredmények'!$A:$K,6,0)),
IF(VLOOKUP(B$2&amp;"|"&amp;$A21,'Mérkőzések | eredmények'!$A:$K,7,0)="","",VLOOKUP(B$2&amp;"|"&amp;$A21,'Mérkőzések | eredmények'!$A:$K,7,0))),"")</f>
        <v/>
      </c>
      <c r="C21" s="4" t="str">
        <f>IFERROR(IFERROR(
IF(VLOOKUP($A21&amp;"|"&amp;B$2,'Mérkőzések | eredmények'!$A:$K,7,0)="","",VLOOKUP($A21&amp;"|"&amp;B$2,'Mérkőzések | eredmények'!$A:$K,7,0)),
IF(VLOOKUP(B$2&amp;"|"&amp;$A21,'Mérkőzések | eredmények'!$A:$K,6,0)="","",VLOOKUP(B$2&amp;"|"&amp;$A21,'Mérkőzések | eredmények'!$A:$K,6,0))),"")</f>
        <v/>
      </c>
      <c r="D21" s="3" t="str">
        <f>IFERROR(IFERROR(
IF(VLOOKUP($A21&amp;"|"&amp;D$2,'Mérkőzések | eredmények'!$A:$K,6,0)="","",VLOOKUP($A21&amp;"|"&amp;D$2,'Mérkőzések | eredmények'!$A:$K,6,0)),
IF(VLOOKUP(D$2&amp;"|"&amp;$A21,'Mérkőzések | eredmények'!$A:$K,7,0)="","",VLOOKUP(D$2&amp;"|"&amp;$A21,'Mérkőzések | eredmények'!$A:$K,7,0))),"")</f>
        <v/>
      </c>
      <c r="E21" s="4" t="str">
        <f>IFERROR(IFERROR(
IF(VLOOKUP($A21&amp;"|"&amp;D$2,'Mérkőzések | eredmények'!$A:$K,7,0)="","",VLOOKUP($A21&amp;"|"&amp;D$2,'Mérkőzések | eredmények'!$A:$K,7,0)),
IF(VLOOKUP(D$2&amp;"|"&amp;$A21,'Mérkőzések | eredmények'!$A:$K,6,0)="","",VLOOKUP(D$2&amp;"|"&amp;$A21,'Mérkőzések | eredmények'!$A:$K,6,0))),"")</f>
        <v/>
      </c>
      <c r="F21" s="3" t="str">
        <f>IFERROR(IFERROR(
IF(VLOOKUP($A21&amp;"|"&amp;F$2,'Mérkőzések | eredmények'!$A:$K,6,0)="","",VLOOKUP($A21&amp;"|"&amp;F$2,'Mérkőzések | eredmények'!$A:$K,6,0)),
IF(VLOOKUP(F$2&amp;"|"&amp;$A21,'Mérkőzések | eredmények'!$A:$K,7,0)="","",VLOOKUP(F$2&amp;"|"&amp;$A21,'Mérkőzések | eredmények'!$A:$K,7,0))),"")</f>
        <v/>
      </c>
      <c r="G21" s="4" t="str">
        <f>IFERROR(IFERROR(
IF(VLOOKUP($A21&amp;"|"&amp;F$2,'Mérkőzések | eredmények'!$A:$K,7,0)="","",VLOOKUP($A21&amp;"|"&amp;F$2,'Mérkőzések | eredmények'!$A:$K,7,0)),
IF(VLOOKUP(F$2&amp;"|"&amp;$A21,'Mérkőzések | eredmények'!$A:$K,6,0)="","",VLOOKUP(F$2&amp;"|"&amp;$A21,'Mérkőzések | eredmények'!$A:$K,6,0))),"")</f>
        <v/>
      </c>
      <c r="H21" s="3" t="str">
        <f>IFERROR(IFERROR(
IF(VLOOKUP($A21&amp;"|"&amp;H$2,'Mérkőzések | eredmények'!$A:$K,6,0)="","",VLOOKUP($A21&amp;"|"&amp;H$2,'Mérkőzések | eredmények'!$A:$K,6,0)),
IF(VLOOKUP(H$2&amp;"|"&amp;$A21,'Mérkőzések | eredmények'!$A:$K,7,0)="","",VLOOKUP(H$2&amp;"|"&amp;$A21,'Mérkőzések | eredmények'!$A:$K,7,0))),"")</f>
        <v/>
      </c>
      <c r="I21" s="4" t="str">
        <f>IFERROR(IFERROR(
IF(VLOOKUP($A21&amp;"|"&amp;H$2,'Mérkőzések | eredmények'!$A:$K,7,0)="","",VLOOKUP($A21&amp;"|"&amp;H$2,'Mérkőzések | eredmények'!$A:$K,7,0)),
IF(VLOOKUP(H$2&amp;"|"&amp;$A21,'Mérkőzések | eredmények'!$A:$K,6,0)="","",VLOOKUP(H$2&amp;"|"&amp;$A21,'Mérkőzések | eredmények'!$A:$K,6,0))),"")</f>
        <v/>
      </c>
      <c r="J21" s="3" t="str">
        <f>IFERROR(IFERROR(
IF(VLOOKUP($A21&amp;"|"&amp;J$2,'Mérkőzések | eredmények'!$A:$K,6,0)="","",VLOOKUP($A21&amp;"|"&amp;J$2,'Mérkőzések | eredmények'!$A:$K,6,0)),
IF(VLOOKUP(J$2&amp;"|"&amp;$A21,'Mérkőzések | eredmények'!$A:$K,7,0)="","",VLOOKUP(J$2&amp;"|"&amp;$A21,'Mérkőzések | eredmények'!$A:$K,7,0))),"")</f>
        <v/>
      </c>
      <c r="K21" s="4" t="str">
        <f>IFERROR(IFERROR(
IF(VLOOKUP($A21&amp;"|"&amp;J$2,'Mérkőzések | eredmények'!$A:$K,7,0)="","",VLOOKUP($A21&amp;"|"&amp;J$2,'Mérkőzések | eredmények'!$A:$K,7,0)),
IF(VLOOKUP(J$2&amp;"|"&amp;$A21,'Mérkőzések | eredmények'!$A:$K,6,0)="","",VLOOKUP(J$2&amp;"|"&amp;$A21,'Mérkőzések | eredmények'!$A:$K,6,0))),"")</f>
        <v/>
      </c>
      <c r="L21" s="3" t="str">
        <f>IFERROR(IFERROR(
IF(VLOOKUP($A21&amp;"|"&amp;L$2,'Mérkőzések | eredmények'!$A:$K,6,0)="","",VLOOKUP($A21&amp;"|"&amp;L$2,'Mérkőzések | eredmények'!$A:$K,6,0)),
IF(VLOOKUP(L$2&amp;"|"&amp;$A21,'Mérkőzések | eredmények'!$A:$K,7,0)="","",VLOOKUP(L$2&amp;"|"&amp;$A21,'Mérkőzések | eredmények'!$A:$K,7,0))),"")</f>
        <v/>
      </c>
      <c r="M21" s="4" t="str">
        <f>IFERROR(IFERROR(
IF(VLOOKUP($A21&amp;"|"&amp;L$2,'Mérkőzések | eredmények'!$A:$K,7,0)="","",VLOOKUP($A21&amp;"|"&amp;L$2,'Mérkőzések | eredmények'!$A:$K,7,0)),
IF(VLOOKUP(L$2&amp;"|"&amp;$A21,'Mérkőzések | eredmények'!$A:$K,6,0)="","",VLOOKUP(L$2&amp;"|"&amp;$A21,'Mérkőzések | eredmények'!$A:$K,6,0))),"")</f>
        <v/>
      </c>
      <c r="N21" s="3" t="str">
        <f>IFERROR(IFERROR(
IF(VLOOKUP($A21&amp;"|"&amp;N$2,'Mérkőzések | eredmények'!$A:$K,6,0)="","",VLOOKUP($A21&amp;"|"&amp;N$2,'Mérkőzések | eredmények'!$A:$K,6,0)),
IF(VLOOKUP(N$2&amp;"|"&amp;$A21,'Mérkőzések | eredmények'!$A:$K,7,0)="","",VLOOKUP(N$2&amp;"|"&amp;$A21,'Mérkőzések | eredmények'!$A:$K,7,0))),"")</f>
        <v/>
      </c>
      <c r="O21" s="4" t="str">
        <f>IFERROR(IFERROR(
IF(VLOOKUP($A21&amp;"|"&amp;N$2,'Mérkőzések | eredmények'!$A:$K,7,0)="","",VLOOKUP($A21&amp;"|"&amp;N$2,'Mérkőzések | eredmények'!$A:$K,7,0)),
IF(VLOOKUP(N$2&amp;"|"&amp;$A21,'Mérkőzések | eredmények'!$A:$K,6,0)="","",VLOOKUP(N$2&amp;"|"&amp;$A21,'Mérkőzések | eredmények'!$A:$K,6,0))),"")</f>
        <v/>
      </c>
      <c r="P21" s="3" t="str">
        <f>IFERROR(IFERROR(
IF(VLOOKUP($A21&amp;"|"&amp;P$2,'Mérkőzések | eredmények'!$A:$K,6,0)="","",VLOOKUP($A21&amp;"|"&amp;P$2,'Mérkőzések | eredmények'!$A:$K,6,0)),
IF(VLOOKUP(P$2&amp;"|"&amp;$A21,'Mérkőzések | eredmények'!$A:$K,7,0)="","",VLOOKUP(P$2&amp;"|"&amp;$A21,'Mérkőzések | eredmények'!$A:$K,7,0))),"")</f>
        <v/>
      </c>
      <c r="Q21" s="4" t="str">
        <f>IFERROR(IFERROR(
IF(VLOOKUP($A21&amp;"|"&amp;P$2,'Mérkőzések | eredmények'!$A:$K,7,0)="","",VLOOKUP($A21&amp;"|"&amp;P$2,'Mérkőzések | eredmények'!$A:$K,7,0)),
IF(VLOOKUP(P$2&amp;"|"&amp;$A21,'Mérkőzések | eredmények'!$A:$K,6,0)="","",VLOOKUP(P$2&amp;"|"&amp;$A21,'Mérkőzések | eredmények'!$A:$K,6,0))),"")</f>
        <v/>
      </c>
      <c r="R21" s="3" t="str">
        <f>IFERROR(IFERROR(
IF(VLOOKUP($A21&amp;"|"&amp;R$2,'Mérkőzések | eredmények'!$A:$K,6,0)="","",VLOOKUP($A21&amp;"|"&amp;R$2,'Mérkőzések | eredmények'!$A:$K,6,0)),
IF(VLOOKUP(R$2&amp;"|"&amp;$A21,'Mérkőzések | eredmények'!$A:$K,7,0)="","",VLOOKUP(R$2&amp;"|"&amp;$A21,'Mérkőzések | eredmények'!$A:$K,7,0))),"")</f>
        <v/>
      </c>
      <c r="S21" s="4" t="str">
        <f>IFERROR(IFERROR(
IF(VLOOKUP($A21&amp;"|"&amp;R$2,'Mérkőzések | eredmények'!$A:$K,7,0)="","",VLOOKUP($A21&amp;"|"&amp;R$2,'Mérkőzések | eredmények'!$A:$K,7,0)),
IF(VLOOKUP(R$2&amp;"|"&amp;$A21,'Mérkőzések | eredmények'!$A:$K,6,0)="","",VLOOKUP(R$2&amp;"|"&amp;$A21,'Mérkőzések | eredmények'!$A:$K,6,0))),"")</f>
        <v/>
      </c>
      <c r="T21" s="2"/>
      <c r="U21" s="6"/>
    </row>
    <row r="22" spans="1:21" ht="17.25" hidden="1" customHeight="1" thickBot="1" x14ac:dyDescent="0.3">
      <c r="A22" s="82"/>
      <c r="B22" s="30" t="str">
        <f>IFERROR(IFERROR(
IF(VLOOKUP($A21&amp;"|"&amp;B$2,'Mérkőzések | eredmények'!$A:$K,8,0)="","",VLOOKUP($A21&amp;"|"&amp;B$2,'Mérkőzések | eredmények'!$A:$K,8,0)),
IF(VLOOKUP(B$2&amp;"|"&amp;$A21,'Mérkőzések | eredmények'!$A:$K,9,0)="","",VLOOKUP(B$2&amp;"|"&amp;$A21,'Mérkőzések | eredmények'!$A:$K,9,0))),"")</f>
        <v/>
      </c>
      <c r="C22" s="31" t="str">
        <f>IFERROR(IFERROR(
IF(VLOOKUP($A21&amp;"|"&amp;B$2,'Mérkőzések | eredmények'!$A:$K,9,0)="","",VLOOKUP($A21&amp;"|"&amp;B$2,'Mérkőzések | eredmények'!$A:$K,9,0)),
IF(VLOOKUP(B$2&amp;"|"&amp;$A21,'Mérkőzések | eredmények'!$A:$K,8,0)="","",VLOOKUP(B$2&amp;"|"&amp;$A21,'Mérkőzések | eredmények'!$A:$K,8,0))),"")</f>
        <v/>
      </c>
      <c r="D22" s="30" t="str">
        <f>IFERROR(IFERROR(
IF(VLOOKUP($A21&amp;"|"&amp;D$2,'Mérkőzések | eredmények'!$A:$K,8,0)="","",VLOOKUP($A21&amp;"|"&amp;D$2,'Mérkőzések | eredmények'!$A:$K,8,0)),
IF(VLOOKUP(D$2&amp;"|"&amp;$A21,'Mérkőzések | eredmények'!$A:$K,9,0)="","",VLOOKUP(D$2&amp;"|"&amp;$A21,'Mérkőzések | eredmények'!$A:$K,9,0))),"")</f>
        <v/>
      </c>
      <c r="E22" s="31" t="str">
        <f>IFERROR(IFERROR(
IF(VLOOKUP($A21&amp;"|"&amp;D$2,'Mérkőzések | eredmények'!$A:$K,9,0)="","",VLOOKUP($A21&amp;"|"&amp;D$2,'Mérkőzések | eredmények'!$A:$K,9,0)),
IF(VLOOKUP(D$2&amp;"|"&amp;$A21,'Mérkőzések | eredmények'!$A:$K,8,0)="","",VLOOKUP(D$2&amp;"|"&amp;$A21,'Mérkőzések | eredmények'!$A:$K,8,0))),"")</f>
        <v/>
      </c>
      <c r="F22" s="30" t="str">
        <f>IFERROR(IFERROR(
IF(VLOOKUP($A21&amp;"|"&amp;F$2,'Mérkőzések | eredmények'!$A:$K,8,0)="","",VLOOKUP($A21&amp;"|"&amp;F$2,'Mérkőzések | eredmények'!$A:$K,8,0)),
IF(VLOOKUP(F$2&amp;"|"&amp;$A21,'Mérkőzések | eredmények'!$A:$K,9,0)="","",VLOOKUP(F$2&amp;"|"&amp;$A21,'Mérkőzések | eredmények'!$A:$K,9,0))),"")</f>
        <v/>
      </c>
      <c r="G22" s="31" t="str">
        <f>IFERROR(IFERROR(
IF(VLOOKUP($A21&amp;"|"&amp;F$2,'Mérkőzések | eredmények'!$A:$K,9,0)="","",VLOOKUP($A21&amp;"|"&amp;F$2,'Mérkőzések | eredmények'!$A:$K,9,0)),
IF(VLOOKUP(F$2&amp;"|"&amp;$A21,'Mérkőzések | eredmények'!$A:$K,8,0)="","",VLOOKUP(F$2&amp;"|"&amp;$A21,'Mérkőzések | eredmények'!$A:$K,8,0))),"")</f>
        <v/>
      </c>
      <c r="H22" s="32" t="str">
        <f>IFERROR(IFERROR(
IF(VLOOKUP($A21&amp;"|"&amp;H$2,'Mérkőzések | eredmények'!$A:$K,8,0)="","",VLOOKUP($A21&amp;"|"&amp;H$2,'Mérkőzések | eredmények'!$A:$K,8,0)),
IF(VLOOKUP(H$2&amp;"|"&amp;$A21,'Mérkőzések | eredmények'!$A:$K,9,0)="","",VLOOKUP(H$2&amp;"|"&amp;$A21,'Mérkőzések | eredmények'!$A:$K,9,0))),"")</f>
        <v/>
      </c>
      <c r="I22" s="33" t="str">
        <f>IFERROR(IFERROR(
IF(VLOOKUP($A21&amp;"|"&amp;H$2,'Mérkőzések | eredmények'!$A:$K,9,0)="","",VLOOKUP($A21&amp;"|"&amp;H$2,'Mérkőzések | eredmények'!$A:$K,9,0)),
IF(VLOOKUP(H$2&amp;"|"&amp;$A21,'Mérkőzések | eredmények'!$A:$K,8,0)="","",VLOOKUP(H$2&amp;"|"&amp;$A21,'Mérkőzések | eredmények'!$A:$K,8,0))),"")</f>
        <v/>
      </c>
      <c r="J22" s="32" t="str">
        <f>IFERROR(IFERROR(
IF(VLOOKUP($A21&amp;"|"&amp;J$2,'Mérkőzések | eredmények'!$A:$K,8,0)="","",VLOOKUP($A21&amp;"|"&amp;J$2,'Mérkőzések | eredmények'!$A:$K,8,0)),
IF(VLOOKUP(J$2&amp;"|"&amp;$A21,'Mérkőzések | eredmények'!$A:$K,9,0)="","",VLOOKUP(J$2&amp;"|"&amp;$A21,'Mérkőzések | eredmények'!$A:$K,9,0))),"")</f>
        <v/>
      </c>
      <c r="K22" s="33" t="str">
        <f>IFERROR(IFERROR(
IF(VLOOKUP($A21&amp;"|"&amp;J$2,'Mérkőzések | eredmények'!$A:$K,9,0)="","",VLOOKUP($A21&amp;"|"&amp;J$2,'Mérkőzések | eredmények'!$A:$K,9,0)),
IF(VLOOKUP(J$2&amp;"|"&amp;$A21,'Mérkőzések | eredmények'!$A:$K,8,0)="","",VLOOKUP(J$2&amp;"|"&amp;$A21,'Mérkőzések | eredmények'!$A:$K,8,0))),"")</f>
        <v/>
      </c>
      <c r="L22" s="30" t="str">
        <f>IFERROR(IFERROR(
IF(VLOOKUP($A21&amp;"|"&amp;L$2,'Mérkőzések | eredmények'!$A:$K,8,0)="","",VLOOKUP($A21&amp;"|"&amp;L$2,'Mérkőzések | eredmények'!$A:$K,8,0)),
IF(VLOOKUP(L$2&amp;"|"&amp;$A21,'Mérkőzések | eredmények'!$A:$K,9,0)="","",VLOOKUP(L$2&amp;"|"&amp;$A21,'Mérkőzések | eredmények'!$A:$K,9,0))),"")</f>
        <v/>
      </c>
      <c r="M22" s="31" t="str">
        <f>IFERROR(IFERROR(
IF(VLOOKUP($A21&amp;"|"&amp;L$2,'Mérkőzések | eredmények'!$A:$K,9,0)="","",VLOOKUP($A21&amp;"|"&amp;L$2,'Mérkőzések | eredmények'!$A:$K,9,0)),
IF(VLOOKUP(L$2&amp;"|"&amp;$A21,'Mérkőzések | eredmények'!$A:$K,8,0)="","",VLOOKUP(L$2&amp;"|"&amp;$A21,'Mérkőzések | eredmények'!$A:$K,8,0))),"")</f>
        <v/>
      </c>
      <c r="N22" s="30" t="str">
        <f>IFERROR(IFERROR(
IF(VLOOKUP($A21&amp;"|"&amp;N$2,'Mérkőzések | eredmények'!$A:$K,8,0)="","",VLOOKUP($A21&amp;"|"&amp;N$2,'Mérkőzések | eredmények'!$A:$K,8,0)),
IF(VLOOKUP(N$2&amp;"|"&amp;$A21,'Mérkőzések | eredmények'!$A:$K,9,0)="","",VLOOKUP(N$2&amp;"|"&amp;$A21,'Mérkőzések | eredmények'!$A:$K,9,0))),"")</f>
        <v/>
      </c>
      <c r="O22" s="31" t="str">
        <f>IFERROR(IFERROR(
IF(VLOOKUP($A21&amp;"|"&amp;N$2,'Mérkőzések | eredmények'!$A:$K,9,0)="","",VLOOKUP($A21&amp;"|"&amp;N$2,'Mérkőzések | eredmények'!$A:$K,9,0)),
IF(VLOOKUP(N$2&amp;"|"&amp;$A21,'Mérkőzések | eredmények'!$A:$K,8,0)="","",VLOOKUP(N$2&amp;"|"&amp;$A21,'Mérkőzések | eredmények'!$A:$K,8,0))),"")</f>
        <v/>
      </c>
      <c r="P22" s="30" t="str">
        <f>IFERROR(IFERROR(
IF(VLOOKUP($A21&amp;"|"&amp;P$2,'Mérkőzések | eredmények'!$A:$K,8,0)="","",VLOOKUP($A21&amp;"|"&amp;P$2,'Mérkőzések | eredmények'!$A:$K,8,0)),
IF(VLOOKUP(P$2&amp;"|"&amp;$A21,'Mérkőzések | eredmények'!$A:$K,9,0)="","",VLOOKUP(P$2&amp;"|"&amp;$A21,'Mérkőzések | eredmények'!$A:$K,9,0))),"")</f>
        <v/>
      </c>
      <c r="Q22" s="31" t="str">
        <f>IFERROR(IFERROR(
IF(VLOOKUP($A21&amp;"|"&amp;P$2,'Mérkőzések | eredmények'!$A:$K,9,0)="","",VLOOKUP($A21&amp;"|"&amp;P$2,'Mérkőzések | eredmények'!$A:$K,9,0)),
IF(VLOOKUP(P$2&amp;"|"&amp;$A21,'Mérkőzések | eredmények'!$A:$K,8,0)="","",VLOOKUP(P$2&amp;"|"&amp;$A21,'Mérkőzések | eredmények'!$A:$K,8,0))),"")</f>
        <v/>
      </c>
      <c r="R22" s="30" t="str">
        <f>IFERROR(IFERROR(
IF(VLOOKUP($A21&amp;"|"&amp;R$2,'Mérkőzések | eredmények'!$A:$K,8,0)="","",VLOOKUP($A21&amp;"|"&amp;R$2,'Mérkőzések | eredmények'!$A:$K,8,0)),
IF(VLOOKUP(R$2&amp;"|"&amp;$A21,'Mérkőzések | eredmények'!$A:$K,9,0)="","",VLOOKUP(R$2&amp;"|"&amp;$A21,'Mérkőzések | eredmények'!$A:$K,9,0))),"")</f>
        <v/>
      </c>
      <c r="S22" s="34" t="str">
        <f>IFERROR(IFERROR(
IF(VLOOKUP($A21&amp;"|"&amp;R$2,'Mérkőzések | eredmények'!$A:$K,9,0)="","",VLOOKUP($A21&amp;"|"&amp;R$2,'Mérkőzések | eredmények'!$A:$K,9,0)),
IF(VLOOKUP(R$2&amp;"|"&amp;$A21,'Mérkőzések | eredmények'!$A:$K,8,0)="","",VLOOKUP(R$2&amp;"|"&amp;$A21,'Mérkőzések | eredmények'!$A:$K,8,0))),"")</f>
        <v/>
      </c>
      <c r="T22" s="13"/>
      <c r="U22" s="7"/>
    </row>
    <row r="27" spans="1:21" ht="14.45" x14ac:dyDescent="0.3">
      <c r="C27" s="17"/>
      <c r="D27" s="17"/>
      <c r="E27" s="17"/>
      <c r="F27" s="17"/>
      <c r="G27" s="17"/>
    </row>
    <row r="28" spans="1:21" ht="14.45" x14ac:dyDescent="0.3">
      <c r="C28" s="17"/>
      <c r="D28" s="17"/>
      <c r="E28" s="17"/>
      <c r="F28" s="17"/>
      <c r="N28" s="17"/>
      <c r="O28" s="17"/>
      <c r="P28" s="17"/>
      <c r="Q28" s="17"/>
      <c r="R28" s="17"/>
    </row>
    <row r="29" spans="1:21" ht="14.45" x14ac:dyDescent="0.3">
      <c r="C29" s="17"/>
      <c r="D29" s="17"/>
      <c r="E29" s="17"/>
      <c r="F29" s="17"/>
      <c r="N29" s="17"/>
      <c r="O29" s="17"/>
      <c r="P29" s="17"/>
      <c r="Q29" s="17"/>
      <c r="R29" s="17"/>
    </row>
    <row r="30" spans="1:21" ht="14.45" x14ac:dyDescent="0.3">
      <c r="C30" s="17"/>
      <c r="D30" s="17"/>
      <c r="E30" s="17"/>
      <c r="F30" s="17"/>
      <c r="N30" s="17"/>
      <c r="O30" s="17"/>
      <c r="P30" s="17"/>
      <c r="Q30" s="17"/>
      <c r="R30" s="17"/>
    </row>
    <row r="31" spans="1:21" ht="14.45" x14ac:dyDescent="0.3">
      <c r="C31" s="17"/>
      <c r="D31" s="17"/>
      <c r="E31" s="17"/>
      <c r="F31" s="17"/>
      <c r="N31" s="17"/>
      <c r="O31" s="17"/>
      <c r="P31" s="17"/>
      <c r="Q31" s="17"/>
      <c r="R31" s="17"/>
    </row>
    <row r="32" spans="1:21" ht="14.45" x14ac:dyDescent="0.3">
      <c r="N32" s="17"/>
      <c r="O32" s="17"/>
      <c r="P32" s="17"/>
      <c r="Q32" s="17"/>
      <c r="R32" s="17"/>
    </row>
    <row r="33" spans="14:18" x14ac:dyDescent="0.25">
      <c r="N33" s="17"/>
      <c r="O33" s="17"/>
      <c r="P33" s="17"/>
      <c r="Q33" s="17"/>
      <c r="R33" s="17"/>
    </row>
  </sheetData>
  <sortState ref="Z5:AA12">
    <sortCondition descending="1" ref="AA5:AA12"/>
  </sortState>
  <mergeCells count="20"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  <mergeCell ref="A19:A20"/>
    <mergeCell ref="A21:A22"/>
    <mergeCell ref="A7:A8"/>
    <mergeCell ref="A9:A10"/>
    <mergeCell ref="A11:A12"/>
    <mergeCell ref="A13:A14"/>
    <mergeCell ref="A15:A16"/>
    <mergeCell ref="A17:A18"/>
  </mergeCells>
  <conditionalFormatting sqref="B6:C6 B8:E8 B10:G10 B12:I12 B14:K14 B16:M16 B18:O18 B20:Q20 B22:S22">
    <cfRule type="expression" dxfId="19" priority="3">
      <formula>IF(AND(B5=2,B6=""),1,0)</formula>
    </cfRule>
  </conditionalFormatting>
  <conditionalFormatting sqref="D4:M4 P4:U4">
    <cfRule type="expression" dxfId="18" priority="5">
      <formula>IF(AND(D3=2,D4=""),1,0)</formula>
    </cfRule>
  </conditionalFormatting>
  <conditionalFormatting sqref="F6:U6 H8:U8 J10:U10 L12:U12 N14:U14 P16:U16 R18:U18 T20:U20">
    <cfRule type="expression" dxfId="17" priority="4">
      <formula>IF(AND(F5=2,F6=""),1,0)</formula>
    </cfRule>
  </conditionalFormatting>
  <conditionalFormatting sqref="N4:O4">
    <cfRule type="expression" dxfId="1" priority="1">
      <formula>IF(AND(N3=2,N4=""),1,0)</formula>
    </cfRule>
  </conditionalFormatting>
  <pageMargins left="0.7" right="0.7" top="0.75" bottom="0.75" header="0.3" footer="0.3"/>
  <ignoredErrors>
    <ignoredError sqref="B4:C4 D5 D6 B6:C6 B19:D22 B13:D13 B14:D14 B15:D16 B17:D18 B11:D12 B9:D10 B7:D8 E7:E8 E9:G10 E11:I12 E17:O18 E15:M16 E14:K14 E13:K13 E19:Q22 L13:M13 L14:M14 N15:O16 P17:Q18 J11:K12 H9:I10 F7:G8 E6 E5 R19:S20 T21:U22 E3:U4 R21:S22 T19:U20 F5:U5 F6:U6 H7:U8 J9:U10 L11:U12 R17:U18 P15:U16 N14:U14 N13:U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M22"/>
  <sheetViews>
    <sheetView workbookViewId="0">
      <selection activeCell="A6" sqref="A6"/>
    </sheetView>
  </sheetViews>
  <sheetFormatPr defaultRowHeight="15" x14ac:dyDescent="0.25"/>
  <cols>
    <col min="1" max="2" width="46.5703125" bestFit="1" customWidth="1"/>
    <col min="3" max="4" width="23.5703125" bestFit="1" customWidth="1"/>
    <col min="5" max="5" width="11.85546875" bestFit="1" customWidth="1"/>
    <col min="6" max="6" width="14" bestFit="1" customWidth="1"/>
    <col min="7" max="7" width="14.7109375" bestFit="1" customWidth="1"/>
    <col min="8" max="11" width="12.7109375" bestFit="1" customWidth="1"/>
    <col min="12" max="12" width="28.42578125" bestFit="1" customWidth="1"/>
    <col min="13" max="13" width="30.140625" bestFit="1" customWidth="1"/>
    <col min="14" max="14" width="16.85546875" bestFit="1" customWidth="1"/>
    <col min="15" max="17" width="17.140625" bestFit="1" customWidth="1"/>
    <col min="18" max="18" width="12.5703125" bestFit="1" customWidth="1"/>
    <col min="19" max="19" width="7.85546875" bestFit="1" customWidth="1"/>
    <col min="20" max="20" width="8.7109375" bestFit="1" customWidth="1"/>
  </cols>
  <sheetData>
    <row r="1" spans="1:13" ht="30" x14ac:dyDescent="0.25">
      <c r="A1" t="s">
        <v>7</v>
      </c>
      <c r="B1" t="s">
        <v>8</v>
      </c>
      <c r="C1" s="37" t="s">
        <v>0</v>
      </c>
      <c r="D1" s="38" t="s">
        <v>1</v>
      </c>
      <c r="E1" s="37" t="s">
        <v>6</v>
      </c>
      <c r="F1" s="37" t="s">
        <v>10</v>
      </c>
      <c r="G1" s="37" t="s">
        <v>11</v>
      </c>
      <c r="H1" s="37" t="s">
        <v>4</v>
      </c>
      <c r="I1" s="37" t="s">
        <v>5</v>
      </c>
      <c r="J1" s="37" t="s">
        <v>2</v>
      </c>
      <c r="K1" s="37" t="s">
        <v>3</v>
      </c>
      <c r="L1" s="37" t="s">
        <v>12</v>
      </c>
      <c r="M1" s="37" t="s">
        <v>13</v>
      </c>
    </row>
    <row r="2" spans="1:13" x14ac:dyDescent="0.25">
      <c r="A2" t="s">
        <v>36</v>
      </c>
      <c r="B2" t="s">
        <v>37</v>
      </c>
      <c r="C2" t="s">
        <v>29</v>
      </c>
      <c r="D2" s="1" t="s">
        <v>30</v>
      </c>
      <c r="E2" s="17"/>
      <c r="F2" s="36"/>
      <c r="G2" s="36"/>
      <c r="H2" s="36"/>
      <c r="I2" s="36"/>
      <c r="J2" s="36"/>
      <c r="K2" s="36"/>
      <c r="L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" spans="1:13" x14ac:dyDescent="0.25">
      <c r="A3" t="s">
        <v>38</v>
      </c>
      <c r="B3" t="s">
        <v>39</v>
      </c>
      <c r="C3" t="s">
        <v>29</v>
      </c>
      <c r="D3" s="1" t="s">
        <v>31</v>
      </c>
      <c r="E3" s="17">
        <v>1</v>
      </c>
      <c r="F3" s="36">
        <v>1</v>
      </c>
      <c r="G3" s="36">
        <v>3</v>
      </c>
      <c r="H3" s="36">
        <v>5</v>
      </c>
      <c r="I3" s="36">
        <v>9</v>
      </c>
      <c r="J3" s="36">
        <v>106</v>
      </c>
      <c r="K3" s="36">
        <v>134</v>
      </c>
      <c r="L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4" spans="1:13" ht="14.45" x14ac:dyDescent="0.3">
      <c r="A4" t="s">
        <v>40</v>
      </c>
      <c r="B4" t="s">
        <v>41</v>
      </c>
      <c r="C4" t="s">
        <v>29</v>
      </c>
      <c r="D4" s="1" t="s">
        <v>32</v>
      </c>
      <c r="E4" s="17">
        <v>1</v>
      </c>
      <c r="F4" s="36">
        <v>4</v>
      </c>
      <c r="G4" s="36">
        <v>0</v>
      </c>
      <c r="H4" s="36">
        <v>12</v>
      </c>
      <c r="I4" s="36">
        <v>0</v>
      </c>
      <c r="J4" s="36">
        <v>132</v>
      </c>
      <c r="K4" s="36">
        <v>57</v>
      </c>
      <c r="L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5" spans="1:13" x14ac:dyDescent="0.25">
      <c r="A5" t="s">
        <v>42</v>
      </c>
      <c r="B5" t="s">
        <v>43</v>
      </c>
      <c r="C5" t="s">
        <v>29</v>
      </c>
      <c r="D5" s="1" t="s">
        <v>33</v>
      </c>
      <c r="E5" s="17"/>
      <c r="F5" s="36"/>
      <c r="G5" s="36"/>
      <c r="H5" s="36"/>
      <c r="I5" s="36"/>
      <c r="J5" s="36"/>
      <c r="K5" s="36"/>
      <c r="L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6" spans="1:13" ht="14.45" x14ac:dyDescent="0.3">
      <c r="A6" t="s">
        <v>44</v>
      </c>
      <c r="B6" t="s">
        <v>45</v>
      </c>
      <c r="C6" t="s">
        <v>29</v>
      </c>
      <c r="D6" s="1" t="s">
        <v>34</v>
      </c>
      <c r="E6" s="17"/>
      <c r="F6" s="36"/>
      <c r="G6" s="36"/>
      <c r="H6" s="36"/>
      <c r="I6" s="36"/>
      <c r="J6" s="36"/>
      <c r="K6" s="36"/>
      <c r="L6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6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7" spans="1:13" x14ac:dyDescent="0.25">
      <c r="A7" t="s">
        <v>46</v>
      </c>
      <c r="B7" t="s">
        <v>47</v>
      </c>
      <c r="C7" t="s">
        <v>29</v>
      </c>
      <c r="D7" s="1" t="s">
        <v>35</v>
      </c>
      <c r="E7" s="17"/>
      <c r="F7" s="36"/>
      <c r="G7" s="36"/>
      <c r="H7" s="36"/>
      <c r="I7" s="36"/>
      <c r="J7" s="36"/>
      <c r="K7" s="36"/>
      <c r="L7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7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8" spans="1:13" x14ac:dyDescent="0.25">
      <c r="A8" t="s">
        <v>48</v>
      </c>
      <c r="B8" t="s">
        <v>49</v>
      </c>
      <c r="C8" t="s">
        <v>30</v>
      </c>
      <c r="D8" s="1" t="s">
        <v>31</v>
      </c>
      <c r="E8" s="17">
        <v>1</v>
      </c>
      <c r="F8" s="36">
        <v>0</v>
      </c>
      <c r="G8" s="36">
        <v>4</v>
      </c>
      <c r="H8" s="36">
        <v>2</v>
      </c>
      <c r="I8" s="36">
        <v>12</v>
      </c>
      <c r="J8" s="36">
        <v>88</v>
      </c>
      <c r="K8" s="36">
        <v>142</v>
      </c>
      <c r="L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9" spans="1:13" x14ac:dyDescent="0.25">
      <c r="A9" t="s">
        <v>50</v>
      </c>
      <c r="B9" t="s">
        <v>51</v>
      </c>
      <c r="C9" t="s">
        <v>30</v>
      </c>
      <c r="D9" s="1" t="s">
        <v>32</v>
      </c>
      <c r="E9" s="17">
        <v>1</v>
      </c>
      <c r="F9" s="36">
        <v>4</v>
      </c>
      <c r="G9" s="36">
        <v>0</v>
      </c>
      <c r="H9" s="36">
        <v>12</v>
      </c>
      <c r="I9" s="36">
        <v>0</v>
      </c>
      <c r="J9" s="36">
        <v>132</v>
      </c>
      <c r="K9" s="36">
        <v>60</v>
      </c>
      <c r="L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0" spans="1:13" x14ac:dyDescent="0.25">
      <c r="A10" t="s">
        <v>52</v>
      </c>
      <c r="B10" t="s">
        <v>53</v>
      </c>
      <c r="C10" t="s">
        <v>30</v>
      </c>
      <c r="D10" s="1" t="s">
        <v>33</v>
      </c>
      <c r="E10" s="17"/>
      <c r="F10" s="36"/>
      <c r="G10" s="36"/>
      <c r="H10" s="36"/>
      <c r="I10" s="36"/>
      <c r="J10" s="36"/>
      <c r="K10" s="36"/>
      <c r="L1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1" spans="1:13" x14ac:dyDescent="0.25">
      <c r="A11" t="s">
        <v>54</v>
      </c>
      <c r="B11" t="s">
        <v>55</v>
      </c>
      <c r="C11" t="s">
        <v>30</v>
      </c>
      <c r="D11" s="1" t="s">
        <v>34</v>
      </c>
      <c r="E11" s="17"/>
      <c r="F11" s="36"/>
      <c r="G11" s="36"/>
      <c r="H11" s="36"/>
      <c r="I11" s="36"/>
      <c r="J11" s="36"/>
      <c r="K11" s="36"/>
      <c r="L11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1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2" spans="1:13" x14ac:dyDescent="0.25">
      <c r="A12" t="s">
        <v>56</v>
      </c>
      <c r="B12" t="s">
        <v>57</v>
      </c>
      <c r="C12" t="s">
        <v>30</v>
      </c>
      <c r="D12" s="1" t="s">
        <v>35</v>
      </c>
      <c r="E12" s="17"/>
      <c r="F12" s="36"/>
      <c r="G12" s="36"/>
      <c r="H12" s="36"/>
      <c r="I12" s="36"/>
      <c r="J12" s="36"/>
      <c r="K12" s="36"/>
      <c r="L1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3" spans="1:13" x14ac:dyDescent="0.25">
      <c r="A13" t="s">
        <v>58</v>
      </c>
      <c r="B13" t="s">
        <v>59</v>
      </c>
      <c r="C13" t="s">
        <v>31</v>
      </c>
      <c r="D13" s="1" t="s">
        <v>32</v>
      </c>
      <c r="E13" s="17"/>
      <c r="F13" s="36"/>
      <c r="G13" s="36"/>
      <c r="H13" s="36"/>
      <c r="I13" s="36"/>
      <c r="J13" s="36"/>
      <c r="K13" s="36"/>
      <c r="L1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4" spans="1:13" x14ac:dyDescent="0.25">
      <c r="A14" t="s">
        <v>60</v>
      </c>
      <c r="B14" t="s">
        <v>61</v>
      </c>
      <c r="C14" t="s">
        <v>31</v>
      </c>
      <c r="D14" s="1" t="s">
        <v>33</v>
      </c>
      <c r="E14" s="17"/>
      <c r="F14" s="36"/>
      <c r="G14" s="36"/>
      <c r="H14" s="36"/>
      <c r="I14" s="36"/>
      <c r="J14" s="36"/>
      <c r="K14" s="36"/>
      <c r="L1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5" spans="1:13" x14ac:dyDescent="0.25">
      <c r="A15" t="s">
        <v>62</v>
      </c>
      <c r="B15" t="s">
        <v>63</v>
      </c>
      <c r="C15" t="s">
        <v>31</v>
      </c>
      <c r="D15" s="1" t="s">
        <v>34</v>
      </c>
      <c r="E15" s="17"/>
      <c r="F15" s="36"/>
      <c r="G15" s="36"/>
      <c r="H15" s="36"/>
      <c r="I15" s="36"/>
      <c r="J15" s="36"/>
      <c r="K15" s="36"/>
      <c r="L1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6" spans="1:13" x14ac:dyDescent="0.25">
      <c r="A16" t="s">
        <v>64</v>
      </c>
      <c r="B16" t="s">
        <v>65</v>
      </c>
      <c r="C16" t="s">
        <v>31</v>
      </c>
      <c r="D16" s="1" t="s">
        <v>35</v>
      </c>
      <c r="E16" s="17"/>
      <c r="F16" s="36"/>
      <c r="G16" s="36"/>
      <c r="H16" s="36"/>
      <c r="I16" s="36"/>
      <c r="J16" s="36"/>
      <c r="K16" s="36"/>
      <c r="L16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6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7" spans="1:13" x14ac:dyDescent="0.25">
      <c r="A17" t="s">
        <v>66</v>
      </c>
      <c r="B17" t="s">
        <v>67</v>
      </c>
      <c r="C17" t="s">
        <v>32</v>
      </c>
      <c r="D17" s="1" t="s">
        <v>33</v>
      </c>
      <c r="E17" s="17"/>
      <c r="F17" s="36"/>
      <c r="G17" s="36"/>
      <c r="H17" s="36"/>
      <c r="I17" s="36"/>
      <c r="J17" s="36"/>
      <c r="K17" s="36"/>
      <c r="L17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7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8" spans="1:13" ht="14.45" x14ac:dyDescent="0.3">
      <c r="A18" t="s">
        <v>68</v>
      </c>
      <c r="B18" t="s">
        <v>69</v>
      </c>
      <c r="C18" t="s">
        <v>32</v>
      </c>
      <c r="D18" s="1" t="s">
        <v>34</v>
      </c>
      <c r="E18" s="17"/>
      <c r="F18" s="36"/>
      <c r="G18" s="36"/>
      <c r="H18" s="36"/>
      <c r="I18" s="36"/>
      <c r="J18" s="36"/>
      <c r="K18" s="36"/>
      <c r="L1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9" spans="1:13" x14ac:dyDescent="0.25">
      <c r="A19" t="s">
        <v>70</v>
      </c>
      <c r="B19" t="s">
        <v>71</v>
      </c>
      <c r="C19" t="s">
        <v>32</v>
      </c>
      <c r="D19" s="1" t="s">
        <v>35</v>
      </c>
      <c r="E19" s="17"/>
      <c r="F19" s="36"/>
      <c r="G19" s="36"/>
      <c r="H19" s="36"/>
      <c r="I19" s="36"/>
      <c r="J19" s="36"/>
      <c r="K19" s="36"/>
      <c r="L19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9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0" spans="1:13" x14ac:dyDescent="0.25">
      <c r="A20" t="s">
        <v>72</v>
      </c>
      <c r="B20" t="s">
        <v>73</v>
      </c>
      <c r="C20" t="s">
        <v>33</v>
      </c>
      <c r="D20" s="1" t="s">
        <v>34</v>
      </c>
      <c r="E20" s="17">
        <v>1</v>
      </c>
      <c r="F20" s="36">
        <v>3</v>
      </c>
      <c r="G20" s="36">
        <v>1</v>
      </c>
      <c r="H20" s="36">
        <v>9</v>
      </c>
      <c r="I20" s="36">
        <v>3</v>
      </c>
      <c r="J20" s="36">
        <v>127</v>
      </c>
      <c r="K20" s="36">
        <v>77</v>
      </c>
      <c r="L2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1" spans="1:13" x14ac:dyDescent="0.25">
      <c r="A21" t="s">
        <v>74</v>
      </c>
      <c r="B21" t="s">
        <v>75</v>
      </c>
      <c r="C21" t="s">
        <v>33</v>
      </c>
      <c r="D21" s="1" t="s">
        <v>35</v>
      </c>
      <c r="E21" s="17">
        <v>1</v>
      </c>
      <c r="F21" s="36">
        <v>4</v>
      </c>
      <c r="G21" s="36">
        <v>0</v>
      </c>
      <c r="H21" s="36">
        <v>12</v>
      </c>
      <c r="I21" s="36">
        <v>0</v>
      </c>
      <c r="J21" s="36">
        <v>134</v>
      </c>
      <c r="K21" s="36">
        <v>56</v>
      </c>
      <c r="L2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2" spans="1:13" x14ac:dyDescent="0.25">
      <c r="A22" t="s">
        <v>76</v>
      </c>
      <c r="B22" t="s">
        <v>77</v>
      </c>
      <c r="C22" t="s">
        <v>34</v>
      </c>
      <c r="D22" s="1" t="s">
        <v>35</v>
      </c>
      <c r="E22" s="17">
        <v>1</v>
      </c>
      <c r="F22" s="36">
        <v>3</v>
      </c>
      <c r="G22" s="36">
        <v>1</v>
      </c>
      <c r="H22" s="36">
        <v>10</v>
      </c>
      <c r="I22" s="36">
        <v>3</v>
      </c>
      <c r="J22" s="36">
        <v>125</v>
      </c>
      <c r="K22" s="36">
        <v>84</v>
      </c>
      <c r="L2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F12"/>
  <sheetViews>
    <sheetView workbookViewId="0">
      <selection activeCell="A2" sqref="A2:A8"/>
    </sheetView>
  </sheetViews>
  <sheetFormatPr defaultRowHeight="15" x14ac:dyDescent="0.25"/>
  <cols>
    <col min="1" max="1" width="26.7109375" bestFit="1" customWidth="1"/>
    <col min="3" max="3" width="10" customWidth="1"/>
    <col min="5" max="5" width="12.7109375" bestFit="1" customWidth="1"/>
    <col min="6" max="6" width="14.5703125" style="69" customWidth="1"/>
  </cols>
  <sheetData>
    <row r="1" spans="1:6" ht="30" x14ac:dyDescent="0.25">
      <c r="A1" s="36" t="s">
        <v>0</v>
      </c>
      <c r="B1" s="36" t="s">
        <v>9</v>
      </c>
      <c r="C1" s="37" t="s">
        <v>28</v>
      </c>
      <c r="D1" s="37" t="s">
        <v>15</v>
      </c>
      <c r="E1" s="37" t="s">
        <v>27</v>
      </c>
      <c r="F1" s="68" t="s">
        <v>16</v>
      </c>
    </row>
    <row r="2" spans="1:6" ht="14.45" x14ac:dyDescent="0.3">
      <c r="A2" t="s">
        <v>29</v>
      </c>
      <c r="B2">
        <f>IF(cs_1="","",100+SUMIF('Mérkőzések | eredmények'!C:C,cs_1,'Mérkőzések | eredmények'!L:L)+SUMIF('Mérkőzések | eredmények'!D:D,cs_1,'Mérkőzések | eredmények'!M:M))</f>
        <v>103</v>
      </c>
      <c r="C2">
        <f>IF(cs_1="","",100+SUMIF('Mérkőzések | eredmények'!$C:$C,cs_1,'Mérkőzések | eredmények'!F:F)+SUMIF('Mérkőzések | eredmények'!$D:$D,cs_1,'Mérkőzések | eredmények'!G:G))</f>
        <v>105</v>
      </c>
      <c r="D2">
        <f>IF(cs_1="","",100+SUMIF('Mérkőzések | eredmények'!$C:$C,cs_1,'Mérkőzések | eredmények'!H:H)+SUMIF('Mérkőzések | eredmények'!$D:$D,cs_1,'Mérkőzések | eredmények'!I:I))</f>
        <v>117</v>
      </c>
      <c r="E2">
        <f>IF(cs_1="","",1000+SUMIF('Mérkőzések | eredmények'!$C:$C,cs_1,'Mérkőzések | eredmények'!J:J)+SUMIF('Mérkőzések | eredmények'!$D:$D,cs_1,'Mérkőzések | eredmények'!K:K))</f>
        <v>1238</v>
      </c>
      <c r="F2" s="69">
        <f>IF(cs_1="","",VALUE(Csapatok[[#This Row],[Pontok]]&amp;Csapatok[[#This Row],[Nyert Mérkőzés]]&amp;Csapatok[[#This Row],[Nyert szettek]]&amp;Csapatok[[#This Row],[Szerzett pont]]))</f>
        <v>1031051171238</v>
      </c>
    </row>
    <row r="3" spans="1:6" x14ac:dyDescent="0.25">
      <c r="A3" t="s">
        <v>30</v>
      </c>
      <c r="B3">
        <f>IF(cs_2="","",100+SUMIF('Mérkőzések | eredmények'!C:C,cs_2,'Mérkőzések | eredmények'!L:L)+SUMIF('Mérkőzések | eredmények'!D:D,cs_2,'Mérkőzések | eredmények'!M:M))</f>
        <v>103</v>
      </c>
      <c r="C3">
        <f>IF(cs_2="","",100+SUMIF('Mérkőzések | eredmények'!$C:$C,cs_2,'Mérkőzések | eredmények'!F:F)+SUMIF('Mérkőzések | eredmények'!$D:$D,cs_2,'Mérkőzések | eredmények'!G:G))</f>
        <v>104</v>
      </c>
      <c r="D3">
        <f>IF(cs_2="","",100+SUMIF('Mérkőzések | eredmények'!$C:$C,cs_2,'Mérkőzések | eredmények'!H:H)+SUMIF('Mérkőzések | eredmények'!$D:$D,cs_2,'Mérkőzések | eredmények'!I:I))</f>
        <v>114</v>
      </c>
      <c r="E3">
        <f>IF(cs_2="","",1000+SUMIF('Mérkőzések | eredmények'!$C:$C,cs_2,'Mérkőzések | eredmények'!J:J)+SUMIF('Mérkőzések | eredmények'!$D:$D,cs_2,'Mérkőzések | eredmények'!K:K))</f>
        <v>1220</v>
      </c>
      <c r="F3" s="69">
        <f>IF(cs_2="","",VALUE(Csapatok[[#This Row],[Pontok]]&amp;Csapatok[[#This Row],[Nyert Mérkőzés]]&amp;Csapatok[[#This Row],[Nyert szettek]]&amp;Csapatok[[#This Row],[Szerzett pont]]))</f>
        <v>1031041141220</v>
      </c>
    </row>
    <row r="4" spans="1:6" x14ac:dyDescent="0.25">
      <c r="A4" t="s">
        <v>31</v>
      </c>
      <c r="B4">
        <f>IF(cs_3="","",100+SUMIF('Mérkőzések | eredmények'!C:C,cs_3,'Mérkőzések | eredmények'!L:L)+SUMIF('Mérkőzések | eredmények'!D:D,cs_3,'Mérkőzések | eredmények'!M:M))</f>
        <v>106</v>
      </c>
      <c r="C4">
        <f>IF(cs_3="","",100+SUMIF('Mérkőzések | eredmények'!$C:$C,cs_3,'Mérkőzések | eredmények'!F:F)+SUMIF('Mérkőzések | eredmények'!$D:$D,cs_3,'Mérkőzések | eredmények'!G:G))</f>
        <v>107</v>
      </c>
      <c r="D4">
        <f>IF(cs_3="","",100+SUMIF('Mérkőzések | eredmények'!$C:$C,cs_3,'Mérkőzések | eredmények'!H:H)+SUMIF('Mérkőzések | eredmények'!$D:$D,cs_3,'Mérkőzések | eredmények'!I:I))</f>
        <v>121</v>
      </c>
      <c r="E4">
        <f>IF(cs_3="","",1000+SUMIF('Mérkőzések | eredmények'!$C:$C,cs_3,'Mérkőzések | eredmények'!J:J)+SUMIF('Mérkőzések | eredmények'!$D:$D,cs_3,'Mérkőzések | eredmények'!K:K))</f>
        <v>1276</v>
      </c>
      <c r="F4" s="69">
        <f>IF(cs_3="","",VALUE(Csapatok[[#This Row],[Pontok]]&amp;Csapatok[[#This Row],[Nyert Mérkőzés]]&amp;Csapatok[[#This Row],[Nyert szettek]]&amp;Csapatok[[#This Row],[Szerzett pont]]))</f>
        <v>1061071211276</v>
      </c>
    </row>
    <row r="5" spans="1:6" ht="14.45" x14ac:dyDescent="0.3">
      <c r="A5" t="s">
        <v>32</v>
      </c>
      <c r="B5">
        <f>IF(cs_4="","",100+SUMIF('Mérkőzések | eredmények'!C:C,cs_4,'Mérkőzések | eredmények'!L:L)+SUMIF('Mérkőzések | eredmények'!D:D,cs_4,'Mérkőzések | eredmények'!M:M))</f>
        <v>100</v>
      </c>
      <c r="C5">
        <f>IF(cs_4="","",100+SUMIF('Mérkőzések | eredmények'!$C:$C,cs_4,'Mérkőzések | eredmények'!F:F)+SUMIF('Mérkőzések | eredmények'!$D:$D,cs_4,'Mérkőzések | eredmények'!G:G))</f>
        <v>100</v>
      </c>
      <c r="D5">
        <f>IF(cs_4="","",100+SUMIF('Mérkőzések | eredmények'!$C:$C,cs_4,'Mérkőzések | eredmények'!H:H)+SUMIF('Mérkőzések | eredmények'!$D:$D,cs_4,'Mérkőzések | eredmények'!I:I))</f>
        <v>100</v>
      </c>
      <c r="E5">
        <f>IF(cs_4="","",1000+SUMIF('Mérkőzések | eredmények'!$C:$C,cs_4,'Mérkőzések | eredmények'!J:J)+SUMIF('Mérkőzések | eredmények'!$D:$D,cs_4,'Mérkőzések | eredmények'!K:K))</f>
        <v>1117</v>
      </c>
      <c r="F5" s="69">
        <f>IF(cs_4="","",VALUE(Csapatok[[#This Row],[Pontok]]&amp;Csapatok[[#This Row],[Nyert Mérkőzés]]&amp;Csapatok[[#This Row],[Nyert szettek]]&amp;Csapatok[[#This Row],[Szerzett pont]]))</f>
        <v>1001001001117</v>
      </c>
    </row>
    <row r="6" spans="1:6" x14ac:dyDescent="0.25">
      <c r="A6" t="s">
        <v>33</v>
      </c>
      <c r="B6">
        <f>IF(cs_5="","",100+SUMIF('Mérkőzések | eredmények'!C:C,cs_5,'Mérkőzések | eredmények'!L:L)+SUMIF('Mérkőzések | eredmények'!D:D,cs_5,'Mérkőzések | eredmények'!M:M))</f>
        <v>106</v>
      </c>
      <c r="C6">
        <f>IF(cs_5="","",100+SUMIF('Mérkőzések | eredmények'!$C:$C,cs_5,'Mérkőzések | eredmények'!F:F)+SUMIF('Mérkőzések | eredmények'!$D:$D,cs_5,'Mérkőzések | eredmények'!G:G))</f>
        <v>107</v>
      </c>
      <c r="D6">
        <f>IF(cs_5="","",100+SUMIF('Mérkőzések | eredmények'!$C:$C,cs_5,'Mérkőzések | eredmények'!H:H)+SUMIF('Mérkőzések | eredmények'!$D:$D,cs_5,'Mérkőzések | eredmények'!I:I))</f>
        <v>121</v>
      </c>
      <c r="E6">
        <f>IF(cs_5="","",1000+SUMIF('Mérkőzések | eredmények'!$C:$C,cs_5,'Mérkőzések | eredmények'!J:J)+SUMIF('Mérkőzések | eredmények'!$D:$D,cs_5,'Mérkőzések | eredmények'!K:K))</f>
        <v>1261</v>
      </c>
      <c r="F6" s="69">
        <f>IF(cs_5="","",VALUE(Csapatok[[#This Row],[Pontok]]&amp;Csapatok[[#This Row],[Nyert Mérkőzés]]&amp;Csapatok[[#This Row],[Nyert szettek]]&amp;Csapatok[[#This Row],[Szerzett pont]]))</f>
        <v>1061071211261</v>
      </c>
    </row>
    <row r="7" spans="1:6" ht="14.45" x14ac:dyDescent="0.3">
      <c r="A7" t="s">
        <v>34</v>
      </c>
      <c r="B7">
        <f>IF(cs_6="","",100+SUMIF('Mérkőzések | eredmények'!C:C,cs_6,'Mérkőzések | eredmények'!L:L)+SUMIF('Mérkőzések | eredmények'!D:D,cs_6,'Mérkőzések | eredmények'!M:M))</f>
        <v>103</v>
      </c>
      <c r="C7">
        <f>IF(cs_6="","",100+SUMIF('Mérkőzések | eredmények'!$C:$C,cs_6,'Mérkőzések | eredmények'!F:F)+SUMIF('Mérkőzések | eredmények'!$D:$D,cs_6,'Mérkőzések | eredmények'!G:G))</f>
        <v>104</v>
      </c>
      <c r="D7">
        <f>IF(cs_6="","",100+SUMIF('Mérkőzések | eredmények'!$C:$C,cs_6,'Mérkőzések | eredmények'!H:H)+SUMIF('Mérkőzések | eredmények'!$D:$D,cs_6,'Mérkőzések | eredmények'!I:I))</f>
        <v>113</v>
      </c>
      <c r="E7">
        <f>IF(cs_6="","",1000+SUMIF('Mérkőzések | eredmények'!$C:$C,cs_6,'Mérkőzések | eredmények'!J:J)+SUMIF('Mérkőzések | eredmények'!$D:$D,cs_6,'Mérkőzések | eredmények'!K:K))</f>
        <v>1202</v>
      </c>
      <c r="F7" s="69">
        <f>IF(cs_6="","",VALUE(Csapatok[[#This Row],[Pontok]]&amp;Csapatok[[#This Row],[Nyert Mérkőzés]]&amp;Csapatok[[#This Row],[Nyert szettek]]&amp;Csapatok[[#This Row],[Szerzett pont]]))</f>
        <v>1031041131202</v>
      </c>
    </row>
    <row r="8" spans="1:6" x14ac:dyDescent="0.25">
      <c r="A8" t="s">
        <v>35</v>
      </c>
      <c r="B8">
        <f>IF(cs_7="","",100+SUMIF('Mérkőzések | eredmények'!C:C,cs_7,'Mérkőzések | eredmények'!L:L)+SUMIF('Mérkőzések | eredmények'!D:D,cs_7,'Mérkőzések | eredmények'!M:M))</f>
        <v>100</v>
      </c>
      <c r="C8">
        <f>IF(cs_7="","",100+SUMIF('Mérkőzések | eredmények'!$C:$C,cs_7,'Mérkőzések | eredmények'!F:F)+SUMIF('Mérkőzések | eredmények'!$D:$D,cs_7,'Mérkőzések | eredmények'!G:G))</f>
        <v>101</v>
      </c>
      <c r="D8">
        <f>IF(cs_7="","",100+SUMIF('Mérkőzések | eredmények'!$C:$C,cs_7,'Mérkőzések | eredmények'!H:H)+SUMIF('Mérkőzések | eredmények'!$D:$D,cs_7,'Mérkőzések | eredmények'!I:I))</f>
        <v>103</v>
      </c>
      <c r="E8">
        <f>IF(cs_7="","",1000+SUMIF('Mérkőzések | eredmények'!$C:$C,cs_7,'Mérkőzések | eredmények'!J:J)+SUMIF('Mérkőzések | eredmények'!$D:$D,cs_7,'Mérkőzések | eredmények'!K:K))</f>
        <v>1140</v>
      </c>
      <c r="F8" s="69">
        <f>IF(cs_7="","",VALUE(Csapatok[[#This Row],[Pontok]]&amp;Csapatok[[#This Row],[Nyert Mérkőzés]]&amp;Csapatok[[#This Row],[Nyert szettek]]&amp;Csapatok[[#This Row],[Szerzett pont]]))</f>
        <v>1001011031140</v>
      </c>
    </row>
    <row r="9" spans="1:6" ht="14.45" x14ac:dyDescent="0.3">
      <c r="B9" t="str">
        <f>IF(cs_8="","",100+SUMIF('Mérkőzések | eredmények'!C:C,cs_8,'Mérkőzések | eredmények'!L:L)+SUMIF('Mérkőzések | eredmények'!D:D,cs_8,'Mérkőzések | eredmények'!M:M))</f>
        <v/>
      </c>
      <c r="C9" t="str">
        <f>IF(cs_8="","",100+SUMIF('Mérkőzések | eredmények'!$C:$C,cs_8,'Mérkőzések | eredmények'!F:F)+SUMIF('Mérkőzések | eredmények'!$D:$D,cs_8,'Mérkőzések | eredmények'!G:G))</f>
        <v/>
      </c>
      <c r="D9" t="str">
        <f>IF(cs_8="","",100+SUMIF('Mérkőzések | eredmények'!$C:$C,cs_8,'Mérkőzések | eredmények'!H:H)+SUMIF('Mérkőzések | eredmények'!$D:$D,cs_8,'Mérkőzések | eredmények'!I:I))</f>
        <v/>
      </c>
      <c r="E9" t="str">
        <f>IF(cs_8="","",1000+SUMIF('Mérkőzések | eredmények'!$C:$C,cs_8,'Mérkőzések | eredmények'!J:J)+SUMIF('Mérkőzések | eredmények'!$D:$D,cs_8,'Mérkőzések | eredmények'!K:K))</f>
        <v/>
      </c>
      <c r="F9" s="69" t="str">
        <f>IF(cs_8="","",VALUE(Csapatok[[#This Row],[Pontok]]&amp;Csapatok[[#This Row],[Nyert Mérkőzés]]&amp;Csapatok[[#This Row],[Nyert szettek]]&amp;Csapatok[[#This Row],[Szerzett pont]]))</f>
        <v/>
      </c>
    </row>
    <row r="10" spans="1:6" ht="14.45" x14ac:dyDescent="0.3">
      <c r="B10" t="str">
        <f>IF(cs_9="","",100+SUMIF('Mérkőzések | eredmények'!C:C,cs_9,'Mérkőzések | eredmények'!L:L)+SUMIF('Mérkőzések | eredmények'!D:D,cs_9,'Mérkőzések | eredmények'!M:M))</f>
        <v/>
      </c>
      <c r="C10" t="str">
        <f>IF(cs_9="","",100+SUMIF('Mérkőzések | eredmények'!$C:$C,cs_9,'Mérkőzések | eredmények'!F:F)+SUMIF('Mérkőzések | eredmények'!$D:$D,cs_9,'Mérkőzések | eredmények'!G:G))</f>
        <v/>
      </c>
      <c r="D10" t="str">
        <f>IF(cs_9="","",100+SUMIF('Mérkőzések | eredmények'!$C:$C,cs_9,'Mérkőzések | eredmények'!H:H)+SUMIF('Mérkőzések | eredmények'!$D:$D,cs_9,'Mérkőzések | eredmények'!I:I))</f>
        <v/>
      </c>
      <c r="E10" t="str">
        <f>IF(cs_9="","",1000+SUMIF('Mérkőzések | eredmények'!$C:$C,cs_9,'Mérkőzések | eredmények'!J:J)+SUMIF('Mérkőzések | eredmények'!$D:$D,cs_9,'Mérkőzések | eredmények'!K:K))</f>
        <v/>
      </c>
      <c r="F10" s="69" t="str">
        <f>IF(cs_9="","",VALUE(Csapatok[[#This Row],[Pontok]]&amp;Csapatok[[#This Row],[Nyert Mérkőzés]]&amp;Csapatok[[#This Row],[Nyert szettek]]&amp;Csapatok[[#This Row],[Szerzett pont]]))</f>
        <v/>
      </c>
    </row>
    <row r="11" spans="1:6" ht="14.45" x14ac:dyDescent="0.3">
      <c r="B11" t="str">
        <f>IF(cs_10="","",100+SUMIF('Mérkőzések | eredmények'!C:C,cs_10,'Mérkőzések | eredmények'!L:L)+SUMIF('Mérkőzések | eredmények'!D:D,cs_10,'Mérkőzések | eredmények'!M:M))</f>
        <v/>
      </c>
      <c r="C11" t="str">
        <f>IF(cs_10="","",100+SUMIF('Mérkőzések | eredmények'!$C:$C,cs_10,'Mérkőzések | eredmények'!F:F)+SUMIF('Mérkőzések | eredmények'!$D:$D,cs_10,'Mérkőzések | eredmények'!G:G))</f>
        <v/>
      </c>
      <c r="D11" t="str">
        <f>IF(cs_10="","",100+SUMIF('Mérkőzések | eredmények'!$C:$C,cs_10,'Mérkőzések | eredmények'!H:H)+SUMIF('Mérkőzések | eredmények'!$D:$D,cs_10,'Mérkőzések | eredmények'!I:I))</f>
        <v/>
      </c>
      <c r="E11" t="str">
        <f>IF(cs_10="","",1000+SUMIF('Mérkőzések | eredmények'!$C:$C,cs_10,'Mérkőzések | eredmények'!J:J)+SUMIF('Mérkőzések | eredmények'!$D:$D,cs_10,'Mérkőzések | eredmények'!K:K))</f>
        <v/>
      </c>
      <c r="F11" s="69" t="str">
        <f>IF(cs_10="","",VALUE(Csapatok[[#This Row],[Pontok]]&amp;Csapatok[[#This Row],[Nyert Mérkőzés]]&amp;Csapatok[[#This Row],[Nyert szettek]]&amp;Csapatok[[#This Row],[Szerzett pont]]))</f>
        <v/>
      </c>
    </row>
    <row r="12" spans="1:6" ht="14.45" x14ac:dyDescent="0.3">
      <c r="B12" t="str">
        <f>IF(cs_11="","",100+SUMIF('Mérkőzések | eredmények'!C:C,cs_11,'Mérkőzések | eredmények'!L:L)+SUMIF('Mérkőzések | eredmények'!D:D,cs_11,'Mérkőzések | eredmények'!M:M))</f>
        <v/>
      </c>
      <c r="C12" t="str">
        <f>IF(cs_11="","",100+SUMIF('Mérkőzések | eredmények'!$C:$C,cs_11,'Mérkőzések | eredmények'!F:F)+SUMIF('Mérkőzések | eredmények'!$D:$D,cs_11,'Mérkőzések | eredmények'!G:G))</f>
        <v/>
      </c>
      <c r="D12" t="str">
        <f>IF(cs_11="","",100+SUMIF('Mérkőzések | eredmények'!$C:$C,cs_11,'Mérkőzések | eredmények'!H:H)+SUMIF('Mérkőzések | eredmények'!$D:$D,cs_11,'Mérkőzések | eredmények'!I:I))</f>
        <v/>
      </c>
      <c r="E12" t="str">
        <f>IF(cs_11="","",1000+SUMIF('Mérkőzések | eredmények'!$C:$C,cs_11,'Mérkőzések | eredmények'!J:J)+SUMIF('Mérkőzések | eredmények'!$D:$D,cs_11,'Mérkőzések | eredmények'!K:K))</f>
        <v/>
      </c>
      <c r="F12" s="69" t="str">
        <f>IF(cs_11="","",VALUE(Csapatok[[#This Row],[Pontok]]&amp;Csapatok[[#This Row],[Nyert Mérkőzés]]&amp;Csapatok[[#This Row],[Nyert szettek]]&amp;Csapatok[[#This Row],[Szerzett pont]]))</f>
        <v/>
      </c>
    </row>
  </sheetData>
  <phoneticPr fontId="1" type="noConversion"/>
  <pageMargins left="0.7" right="0.7" top="0.75" bottom="0.75" header="0.3" footer="0.3"/>
  <ignoredErrors>
    <ignoredError sqref="B2:F12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V54"/>
  <sheetViews>
    <sheetView topLeftCell="B33" workbookViewId="0">
      <selection activeCell="D7" sqref="D7:D8"/>
    </sheetView>
  </sheetViews>
  <sheetFormatPr defaultRowHeight="15" x14ac:dyDescent="0.25"/>
  <cols>
    <col min="1" max="1" width="16.85546875" hidden="1" customWidth="1"/>
    <col min="2" max="2" width="31.28515625" style="60" customWidth="1"/>
    <col min="3" max="3" width="9.140625" customWidth="1"/>
    <col min="4" max="4" width="37.42578125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94" t="s">
        <v>24</v>
      </c>
      <c r="R1" s="95"/>
      <c r="S1" s="95" t="s">
        <v>25</v>
      </c>
      <c r="T1" s="95"/>
      <c r="U1" s="95" t="s">
        <v>26</v>
      </c>
      <c r="V1" s="96"/>
    </row>
    <row r="2" spans="1:22" ht="19.5" thickBot="1" x14ac:dyDescent="0.3">
      <c r="A2" t="str">
        <f>IF(B2="","",B2&amp;"|"&amp;D2)</f>
        <v>FIREBALLS-OMEGA I.|MEAFC-ANICO KÉSZHÁZAK</v>
      </c>
      <c r="B2" s="53" t="s">
        <v>29</v>
      </c>
      <c r="C2" s="54" t="s">
        <v>22</v>
      </c>
      <c r="D2" s="55" t="s">
        <v>31</v>
      </c>
      <c r="E2" s="91" t="s">
        <v>17</v>
      </c>
      <c r="F2" s="92"/>
      <c r="G2" s="91" t="s">
        <v>18</v>
      </c>
      <c r="H2" s="92"/>
      <c r="I2" s="91" t="s">
        <v>19</v>
      </c>
      <c r="J2" s="92"/>
      <c r="K2" s="91" t="s">
        <v>20</v>
      </c>
      <c r="L2" s="92"/>
      <c r="M2" s="91" t="s">
        <v>21</v>
      </c>
      <c r="N2" s="92"/>
      <c r="O2" s="93" t="s">
        <v>23</v>
      </c>
      <c r="P2" s="93"/>
      <c r="Q2" s="57">
        <f>IF(O3&gt;P3,1,0)+IF(O4&gt;P4,1,0)+IF(O5&gt;P5,1,0)+IF(O6&gt;P6,1,0)</f>
        <v>1</v>
      </c>
      <c r="R2" s="58">
        <f>IF(O3&lt;P3,1,0)+IF(O4&lt;P4,1,0)+IF(O5&lt;P5,1,0)+IF(O6&lt;P6,1,0)</f>
        <v>3</v>
      </c>
      <c r="S2" s="58">
        <f>SUM(O3:O6)</f>
        <v>5</v>
      </c>
      <c r="T2" s="58">
        <f>SUM(P3:P6)</f>
        <v>9</v>
      </c>
      <c r="U2" s="58">
        <f>SUM(E3:E6,G3:G6,I3:I6,K3:K6,M3:M6)</f>
        <v>106</v>
      </c>
      <c r="V2" s="59">
        <f>SUM(F3:F6,H3:H6,J3:J6,L3:L6,N3:N6)</f>
        <v>134</v>
      </c>
    </row>
    <row r="3" spans="1:22" ht="18" customHeight="1" x14ac:dyDescent="0.3">
      <c r="B3" s="61" t="s">
        <v>78</v>
      </c>
      <c r="C3" s="41">
        <v>4</v>
      </c>
      <c r="D3" s="56" t="s">
        <v>79</v>
      </c>
      <c r="E3" s="70">
        <v>13</v>
      </c>
      <c r="F3" s="71">
        <v>15</v>
      </c>
      <c r="G3" s="70">
        <v>6</v>
      </c>
      <c r="H3" s="71">
        <v>11</v>
      </c>
      <c r="I3" s="72">
        <v>0</v>
      </c>
      <c r="J3" s="71">
        <v>11</v>
      </c>
      <c r="K3" s="70"/>
      <c r="L3" s="71"/>
      <c r="M3" s="72"/>
      <c r="N3" s="71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3</v>
      </c>
    </row>
    <row r="4" spans="1:22" ht="18" customHeight="1" x14ac:dyDescent="0.3">
      <c r="B4" s="62" t="s">
        <v>80</v>
      </c>
      <c r="C4" s="42">
        <v>3</v>
      </c>
      <c r="D4" s="39" t="s">
        <v>81</v>
      </c>
      <c r="E4" s="73">
        <v>11</v>
      </c>
      <c r="F4" s="74">
        <v>7</v>
      </c>
      <c r="G4" s="73">
        <v>11</v>
      </c>
      <c r="H4" s="74">
        <v>7</v>
      </c>
      <c r="I4" s="75">
        <v>9</v>
      </c>
      <c r="J4" s="74">
        <v>11</v>
      </c>
      <c r="K4" s="73">
        <v>2</v>
      </c>
      <c r="L4" s="74">
        <v>11</v>
      </c>
      <c r="M4" s="75">
        <v>7</v>
      </c>
      <c r="N4" s="74">
        <v>11</v>
      </c>
      <c r="O4" s="46">
        <f t="shared" ref="O4:O6" si="0">IF(E4&gt;F4,1,0)+IF(G4&gt;H4,1,0)+IF(I4&gt;J4,1,0)+IF(K4&gt;L4,1,0)+IF(M4&gt;N4,1,0)</f>
        <v>2</v>
      </c>
      <c r="P4" s="47">
        <f t="shared" ref="P4:P6" si="1">IF(E4&lt;F4,1,0)+IF(G4&lt;H4,1,0)+IF(I4&lt;J4,1,0)+IF(K4&lt;L4,1,0)+IF(M4&lt;N4,1,0)</f>
        <v>3</v>
      </c>
    </row>
    <row r="5" spans="1:22" ht="18" customHeight="1" x14ac:dyDescent="0.3">
      <c r="B5" s="62" t="s">
        <v>82</v>
      </c>
      <c r="C5" s="42">
        <v>1</v>
      </c>
      <c r="D5" s="39" t="s">
        <v>83</v>
      </c>
      <c r="E5" s="73">
        <v>11</v>
      </c>
      <c r="F5" s="74">
        <v>2</v>
      </c>
      <c r="G5" s="73">
        <v>11</v>
      </c>
      <c r="H5" s="74">
        <v>6</v>
      </c>
      <c r="I5" s="75">
        <v>11</v>
      </c>
      <c r="J5" s="74">
        <v>9</v>
      </c>
      <c r="K5" s="73"/>
      <c r="L5" s="74"/>
      <c r="M5" s="75"/>
      <c r="N5" s="74"/>
      <c r="O5" s="46">
        <f t="shared" si="0"/>
        <v>3</v>
      </c>
      <c r="P5" s="47">
        <f t="shared" si="1"/>
        <v>0</v>
      </c>
    </row>
    <row r="6" spans="1:22" ht="18" customHeight="1" thickBot="1" x14ac:dyDescent="0.35">
      <c r="B6" s="63" t="s">
        <v>84</v>
      </c>
      <c r="C6" s="43">
        <v>2</v>
      </c>
      <c r="D6" s="40" t="s">
        <v>85</v>
      </c>
      <c r="E6" s="76">
        <v>4</v>
      </c>
      <c r="F6" s="77">
        <v>11</v>
      </c>
      <c r="G6" s="76">
        <v>6</v>
      </c>
      <c r="H6" s="77">
        <v>11</v>
      </c>
      <c r="I6" s="78">
        <v>4</v>
      </c>
      <c r="J6" s="77">
        <v>11</v>
      </c>
      <c r="K6" s="76"/>
      <c r="L6" s="77"/>
      <c r="M6" s="78"/>
      <c r="N6" s="77"/>
      <c r="O6" s="48">
        <f t="shared" si="0"/>
        <v>0</v>
      </c>
      <c r="P6" s="49">
        <f t="shared" si="1"/>
        <v>3</v>
      </c>
    </row>
    <row r="8" spans="1:22" thickBot="1" x14ac:dyDescent="0.35"/>
    <row r="9" spans="1:22" ht="15.75" thickBot="1" x14ac:dyDescent="0.3">
      <c r="Q9" s="94" t="s">
        <v>24</v>
      </c>
      <c r="R9" s="95"/>
      <c r="S9" s="95" t="s">
        <v>25</v>
      </c>
      <c r="T9" s="95"/>
      <c r="U9" s="95" t="s">
        <v>26</v>
      </c>
      <c r="V9" s="96"/>
    </row>
    <row r="10" spans="1:22" ht="19.5" thickBot="1" x14ac:dyDescent="0.3">
      <c r="A10" t="str">
        <f>IF(B10="","",B10&amp;"|"&amp;D10)</f>
        <v>VÁCI FSE|TÖRÖK SQUASH AKADÉMIA</v>
      </c>
      <c r="B10" s="53" t="s">
        <v>35</v>
      </c>
      <c r="C10" s="54" t="s">
        <v>22</v>
      </c>
      <c r="D10" s="55" t="s">
        <v>33</v>
      </c>
      <c r="E10" s="91" t="s">
        <v>17</v>
      </c>
      <c r="F10" s="92"/>
      <c r="G10" s="91" t="s">
        <v>18</v>
      </c>
      <c r="H10" s="92"/>
      <c r="I10" s="91" t="s">
        <v>19</v>
      </c>
      <c r="J10" s="92"/>
      <c r="K10" s="91" t="s">
        <v>20</v>
      </c>
      <c r="L10" s="92"/>
      <c r="M10" s="91" t="s">
        <v>21</v>
      </c>
      <c r="N10" s="92"/>
      <c r="O10" s="93" t="s">
        <v>23</v>
      </c>
      <c r="P10" s="93"/>
      <c r="Q10" s="57">
        <f>IF(O11&gt;P11,1,0)+IF(O12&gt;P12,1,0)+IF(O13&gt;P13,1,0)+IF(O14&gt;P14,1,0)</f>
        <v>0</v>
      </c>
      <c r="R10" s="58">
        <f>IF(O11&lt;P11,1,0)+IF(O12&lt;P12,1,0)+IF(O13&lt;P13,1,0)+IF(O14&lt;P14,1,0)</f>
        <v>4</v>
      </c>
      <c r="S10" s="58">
        <f>SUM(O11:O14)</f>
        <v>0</v>
      </c>
      <c r="T10" s="58">
        <f>SUM(P11:P14)</f>
        <v>12</v>
      </c>
      <c r="U10" s="58">
        <f>SUM(E11:E14,G11:G14,I11:I14,K11:K14,M11:M14)</f>
        <v>56</v>
      </c>
      <c r="V10" s="59">
        <f>SUM(F11:F14,H11:H14,J11:J14,L11:L14,N11:N14)</f>
        <v>134</v>
      </c>
    </row>
    <row r="11" spans="1:22" ht="18.75" x14ac:dyDescent="0.3">
      <c r="B11" s="61" t="s">
        <v>86</v>
      </c>
      <c r="C11" s="41">
        <v>4</v>
      </c>
      <c r="D11" s="56" t="s">
        <v>87</v>
      </c>
      <c r="E11" s="70">
        <v>8</v>
      </c>
      <c r="F11" s="71">
        <v>11</v>
      </c>
      <c r="G11" s="70">
        <v>3</v>
      </c>
      <c r="H11" s="71">
        <v>11</v>
      </c>
      <c r="I11" s="72">
        <v>2</v>
      </c>
      <c r="J11" s="71">
        <v>11</v>
      </c>
      <c r="K11" s="70"/>
      <c r="L11" s="71"/>
      <c r="M11" s="72"/>
      <c r="N11" s="71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3</v>
      </c>
    </row>
    <row r="12" spans="1:22" ht="18.75" x14ac:dyDescent="0.3">
      <c r="B12" s="62" t="s">
        <v>88</v>
      </c>
      <c r="C12" s="42">
        <v>3</v>
      </c>
      <c r="D12" s="39" t="s">
        <v>89</v>
      </c>
      <c r="E12" s="73">
        <v>7</v>
      </c>
      <c r="F12" s="74">
        <v>11</v>
      </c>
      <c r="G12" s="73">
        <v>1</v>
      </c>
      <c r="H12" s="74">
        <v>11</v>
      </c>
      <c r="I12" s="75">
        <v>11</v>
      </c>
      <c r="J12" s="74">
        <v>13</v>
      </c>
      <c r="K12" s="73"/>
      <c r="L12" s="74"/>
      <c r="M12" s="75"/>
      <c r="N12" s="74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3</v>
      </c>
    </row>
    <row r="13" spans="1:22" ht="18.75" x14ac:dyDescent="0.3">
      <c r="B13" s="62" t="s">
        <v>90</v>
      </c>
      <c r="C13" s="42">
        <v>1</v>
      </c>
      <c r="D13" s="39" t="s">
        <v>91</v>
      </c>
      <c r="E13" s="73">
        <v>9</v>
      </c>
      <c r="F13" s="74">
        <v>11</v>
      </c>
      <c r="G13" s="73">
        <v>3</v>
      </c>
      <c r="H13" s="74">
        <v>11</v>
      </c>
      <c r="I13" s="75">
        <v>4</v>
      </c>
      <c r="J13" s="74">
        <v>11</v>
      </c>
      <c r="K13" s="73"/>
      <c r="L13" s="74"/>
      <c r="M13" s="75"/>
      <c r="N13" s="74"/>
      <c r="O13" s="46">
        <f t="shared" si="2"/>
        <v>0</v>
      </c>
      <c r="P13" s="47">
        <f t="shared" si="3"/>
        <v>3</v>
      </c>
    </row>
    <row r="14" spans="1:22" ht="19.5" thickBot="1" x14ac:dyDescent="0.35">
      <c r="B14" s="63" t="s">
        <v>92</v>
      </c>
      <c r="C14" s="43">
        <v>2</v>
      </c>
      <c r="D14" s="40" t="s">
        <v>93</v>
      </c>
      <c r="E14" s="76">
        <v>4</v>
      </c>
      <c r="F14" s="77">
        <v>11</v>
      </c>
      <c r="G14" s="76">
        <v>0</v>
      </c>
      <c r="H14" s="77">
        <v>11</v>
      </c>
      <c r="I14" s="78">
        <v>4</v>
      </c>
      <c r="J14" s="77">
        <v>11</v>
      </c>
      <c r="K14" s="76"/>
      <c r="L14" s="77"/>
      <c r="M14" s="78"/>
      <c r="N14" s="77"/>
      <c r="O14" s="48">
        <f t="shared" si="2"/>
        <v>0</v>
      </c>
      <c r="P14" s="49">
        <f t="shared" si="3"/>
        <v>3</v>
      </c>
    </row>
    <row r="16" spans="1:22" thickBot="1" x14ac:dyDescent="0.35"/>
    <row r="17" spans="1:22" ht="15.75" thickBot="1" x14ac:dyDescent="0.3">
      <c r="Q17" s="94" t="s">
        <v>24</v>
      </c>
      <c r="R17" s="95"/>
      <c r="S17" s="95" t="s">
        <v>25</v>
      </c>
      <c r="T17" s="95"/>
      <c r="U17" s="95" t="s">
        <v>26</v>
      </c>
      <c r="V17" s="96"/>
    </row>
    <row r="18" spans="1:22" ht="19.5" thickBot="1" x14ac:dyDescent="0.3">
      <c r="A18" t="str">
        <f>IF(B18="","",B18&amp;"|"&amp;D18)</f>
        <v>FIREBALLS-OMEGA III.|PÉCSI FALLABDA SE II.</v>
      </c>
      <c r="B18" s="53" t="s">
        <v>32</v>
      </c>
      <c r="C18" s="54" t="s">
        <v>22</v>
      </c>
      <c r="D18" s="55" t="s">
        <v>30</v>
      </c>
      <c r="E18" s="91" t="s">
        <v>17</v>
      </c>
      <c r="F18" s="92"/>
      <c r="G18" s="91" t="s">
        <v>18</v>
      </c>
      <c r="H18" s="92"/>
      <c r="I18" s="91" t="s">
        <v>19</v>
      </c>
      <c r="J18" s="92"/>
      <c r="K18" s="91" t="s">
        <v>20</v>
      </c>
      <c r="L18" s="92"/>
      <c r="M18" s="91" t="s">
        <v>21</v>
      </c>
      <c r="N18" s="92"/>
      <c r="O18" s="93" t="s">
        <v>23</v>
      </c>
      <c r="P18" s="93"/>
      <c r="Q18" s="57">
        <f>IF(O19&gt;P19,1,0)+IF(O20&gt;P20,1,0)+IF(O21&gt;P21,1,0)+IF(O22&gt;P22,1,0)</f>
        <v>0</v>
      </c>
      <c r="R18" s="58">
        <f>IF(O19&lt;P19,1,0)+IF(O20&lt;P20,1,0)+IF(O21&lt;P21,1,0)+IF(O22&lt;P22,1,0)</f>
        <v>4</v>
      </c>
      <c r="S18" s="58">
        <f>SUM(O19:O22)</f>
        <v>0</v>
      </c>
      <c r="T18" s="58">
        <f>SUM(P19:P22)</f>
        <v>12</v>
      </c>
      <c r="U18" s="58">
        <f>SUM(E19:E22,G19:G22,I19:I22,K19:K22,M19:M22)</f>
        <v>60</v>
      </c>
      <c r="V18" s="59">
        <f>SUM(F19:F22,H19:H22,J19:J22,L19:L22,N19:N22)</f>
        <v>132</v>
      </c>
    </row>
    <row r="19" spans="1:22" ht="18.75" x14ac:dyDescent="0.3">
      <c r="B19" s="61" t="s">
        <v>94</v>
      </c>
      <c r="C19" s="41">
        <v>4</v>
      </c>
      <c r="D19" s="56" t="s">
        <v>95</v>
      </c>
      <c r="E19" s="70">
        <v>5</v>
      </c>
      <c r="F19" s="71">
        <v>11</v>
      </c>
      <c r="G19" s="70">
        <v>2</v>
      </c>
      <c r="H19" s="71">
        <v>11</v>
      </c>
      <c r="I19" s="72">
        <v>4</v>
      </c>
      <c r="J19" s="71">
        <v>11</v>
      </c>
      <c r="K19" s="70"/>
      <c r="L19" s="71"/>
      <c r="M19" s="72"/>
      <c r="N19" s="71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3</v>
      </c>
    </row>
    <row r="20" spans="1:22" ht="18.75" x14ac:dyDescent="0.3">
      <c r="B20" s="62" t="s">
        <v>96</v>
      </c>
      <c r="C20" s="42">
        <v>3</v>
      </c>
      <c r="D20" s="39" t="s">
        <v>97</v>
      </c>
      <c r="E20" s="73">
        <v>8</v>
      </c>
      <c r="F20" s="74">
        <v>11</v>
      </c>
      <c r="G20" s="73">
        <v>4</v>
      </c>
      <c r="H20" s="74">
        <v>11</v>
      </c>
      <c r="I20" s="75">
        <v>9</v>
      </c>
      <c r="J20" s="74">
        <v>11</v>
      </c>
      <c r="K20" s="73"/>
      <c r="L20" s="74"/>
      <c r="M20" s="75"/>
      <c r="N20" s="74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3</v>
      </c>
    </row>
    <row r="21" spans="1:22" ht="18.75" x14ac:dyDescent="0.3">
      <c r="B21" s="62" t="s">
        <v>110</v>
      </c>
      <c r="C21" s="42">
        <v>1</v>
      </c>
      <c r="D21" s="39" t="s">
        <v>98</v>
      </c>
      <c r="E21" s="73">
        <v>7</v>
      </c>
      <c r="F21" s="74">
        <v>11</v>
      </c>
      <c r="G21" s="73">
        <v>0</v>
      </c>
      <c r="H21" s="74">
        <v>11</v>
      </c>
      <c r="I21" s="75">
        <v>6</v>
      </c>
      <c r="J21" s="74">
        <v>11</v>
      </c>
      <c r="K21" s="73"/>
      <c r="L21" s="74"/>
      <c r="M21" s="75"/>
      <c r="N21" s="74"/>
      <c r="O21" s="46">
        <f t="shared" si="4"/>
        <v>0</v>
      </c>
      <c r="P21" s="47">
        <f t="shared" si="5"/>
        <v>3</v>
      </c>
    </row>
    <row r="22" spans="1:22" ht="19.5" thickBot="1" x14ac:dyDescent="0.35">
      <c r="B22" s="63" t="s">
        <v>99</v>
      </c>
      <c r="C22" s="43">
        <v>2</v>
      </c>
      <c r="D22" s="40" t="s">
        <v>100</v>
      </c>
      <c r="E22" s="76">
        <v>6</v>
      </c>
      <c r="F22" s="77">
        <v>11</v>
      </c>
      <c r="G22" s="76">
        <v>4</v>
      </c>
      <c r="H22" s="77">
        <v>11</v>
      </c>
      <c r="I22" s="78">
        <v>5</v>
      </c>
      <c r="J22" s="77">
        <v>11</v>
      </c>
      <c r="K22" s="76"/>
      <c r="L22" s="77"/>
      <c r="M22" s="78"/>
      <c r="N22" s="77"/>
      <c r="O22" s="48">
        <f t="shared" si="4"/>
        <v>0</v>
      </c>
      <c r="P22" s="49">
        <f t="shared" si="5"/>
        <v>3</v>
      </c>
    </row>
    <row r="24" spans="1:22" thickBot="1" x14ac:dyDescent="0.35"/>
    <row r="25" spans="1:22" ht="15.75" thickBot="1" x14ac:dyDescent="0.3">
      <c r="Q25" s="94" t="s">
        <v>24</v>
      </c>
      <c r="R25" s="95"/>
      <c r="S25" s="95" t="s">
        <v>25</v>
      </c>
      <c r="T25" s="95"/>
      <c r="U25" s="95" t="s">
        <v>26</v>
      </c>
      <c r="V25" s="96"/>
    </row>
    <row r="26" spans="1:22" ht="19.5" thickBot="1" x14ac:dyDescent="0.3">
      <c r="A26" t="str">
        <f>IF(B26="","",B26&amp;"|"&amp;D26)</f>
        <v>VÁCI FSE|BSA</v>
      </c>
      <c r="B26" s="53" t="s">
        <v>35</v>
      </c>
      <c r="C26" s="54" t="s">
        <v>22</v>
      </c>
      <c r="D26" s="55" t="s">
        <v>34</v>
      </c>
      <c r="E26" s="91" t="s">
        <v>17</v>
      </c>
      <c r="F26" s="92"/>
      <c r="G26" s="91" t="s">
        <v>18</v>
      </c>
      <c r="H26" s="92"/>
      <c r="I26" s="91" t="s">
        <v>19</v>
      </c>
      <c r="J26" s="92"/>
      <c r="K26" s="91" t="s">
        <v>20</v>
      </c>
      <c r="L26" s="92"/>
      <c r="M26" s="91" t="s">
        <v>21</v>
      </c>
      <c r="N26" s="92"/>
      <c r="O26" s="93" t="s">
        <v>23</v>
      </c>
      <c r="P26" s="93"/>
      <c r="Q26" s="57">
        <f>IF(O27&gt;P27,1,0)+IF(O28&gt;P28,1,0)+IF(O29&gt;P29,1,0)+IF(O30&gt;P30,1,0)</f>
        <v>1</v>
      </c>
      <c r="R26" s="58">
        <f>IF(O27&lt;P27,1,0)+IF(O28&lt;P28,1,0)+IF(O29&lt;P29,1,0)+IF(O30&lt;P30,1,0)</f>
        <v>3</v>
      </c>
      <c r="S26" s="58">
        <f>SUM(O27:O30)</f>
        <v>3</v>
      </c>
      <c r="T26" s="58">
        <f>SUM(P27:P30)</f>
        <v>10</v>
      </c>
      <c r="U26" s="58">
        <f>SUM(E27:E30,G27:G30,I27:I30,K27:K30,M27:M30)</f>
        <v>84</v>
      </c>
      <c r="V26" s="59">
        <f>SUM(F27:F30,H27:H30,J27:J30,L27:L30,N27:N30)</f>
        <v>125</v>
      </c>
    </row>
    <row r="27" spans="1:22" ht="18.75" x14ac:dyDescent="0.3">
      <c r="B27" s="61" t="s">
        <v>86</v>
      </c>
      <c r="C27" s="41">
        <v>4</v>
      </c>
      <c r="D27" s="56" t="s">
        <v>101</v>
      </c>
      <c r="E27" s="70">
        <v>3</v>
      </c>
      <c r="F27" s="71">
        <v>11</v>
      </c>
      <c r="G27" s="70">
        <v>9</v>
      </c>
      <c r="H27" s="71">
        <v>11</v>
      </c>
      <c r="I27" s="72">
        <v>6</v>
      </c>
      <c r="J27" s="71">
        <v>11</v>
      </c>
      <c r="K27" s="70"/>
      <c r="L27" s="71"/>
      <c r="M27" s="72"/>
      <c r="N27" s="71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3</v>
      </c>
    </row>
    <row r="28" spans="1:22" ht="18.75" x14ac:dyDescent="0.3">
      <c r="B28" s="62" t="s">
        <v>88</v>
      </c>
      <c r="C28" s="42">
        <v>3</v>
      </c>
      <c r="D28" s="39" t="s">
        <v>102</v>
      </c>
      <c r="E28" s="73">
        <v>8</v>
      </c>
      <c r="F28" s="74">
        <v>11</v>
      </c>
      <c r="G28" s="73">
        <v>5</v>
      </c>
      <c r="H28" s="74">
        <v>11</v>
      </c>
      <c r="I28" s="75">
        <v>3</v>
      </c>
      <c r="J28" s="74">
        <v>11</v>
      </c>
      <c r="K28" s="73"/>
      <c r="L28" s="74"/>
      <c r="M28" s="75"/>
      <c r="N28" s="74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3</v>
      </c>
    </row>
    <row r="29" spans="1:22" ht="18.75" x14ac:dyDescent="0.3">
      <c r="B29" s="62" t="s">
        <v>103</v>
      </c>
      <c r="C29" s="42">
        <v>1</v>
      </c>
      <c r="D29" s="39" t="s">
        <v>104</v>
      </c>
      <c r="E29" s="73">
        <v>2</v>
      </c>
      <c r="F29" s="74">
        <v>11</v>
      </c>
      <c r="G29" s="73">
        <v>9</v>
      </c>
      <c r="H29" s="74">
        <v>11</v>
      </c>
      <c r="I29" s="75">
        <v>4</v>
      </c>
      <c r="J29" s="74">
        <v>11</v>
      </c>
      <c r="K29" s="73"/>
      <c r="L29" s="74"/>
      <c r="M29" s="75"/>
      <c r="N29" s="74"/>
      <c r="O29" s="46">
        <f t="shared" si="6"/>
        <v>0</v>
      </c>
      <c r="P29" s="47">
        <f t="shared" si="7"/>
        <v>3</v>
      </c>
    </row>
    <row r="30" spans="1:22" ht="19.5" thickBot="1" x14ac:dyDescent="0.35">
      <c r="B30" s="63" t="s">
        <v>92</v>
      </c>
      <c r="C30" s="43">
        <v>2</v>
      </c>
      <c r="D30" s="40" t="s">
        <v>105</v>
      </c>
      <c r="E30" s="76">
        <v>2</v>
      </c>
      <c r="F30" s="77">
        <v>11</v>
      </c>
      <c r="G30" s="76">
        <v>11</v>
      </c>
      <c r="H30" s="77">
        <v>6</v>
      </c>
      <c r="I30" s="78">
        <v>11</v>
      </c>
      <c r="J30" s="77">
        <v>4</v>
      </c>
      <c r="K30" s="76">
        <v>11</v>
      </c>
      <c r="L30" s="77">
        <v>5</v>
      </c>
      <c r="M30" s="78"/>
      <c r="N30" s="77"/>
      <c r="O30" s="48">
        <f t="shared" si="6"/>
        <v>3</v>
      </c>
      <c r="P30" s="49">
        <f t="shared" si="7"/>
        <v>1</v>
      </c>
    </row>
    <row r="32" spans="1:22" thickBot="1" x14ac:dyDescent="0.35"/>
    <row r="33" spans="1:22" ht="15.75" thickBot="1" x14ac:dyDescent="0.3">
      <c r="Q33" s="94" t="s">
        <v>24</v>
      </c>
      <c r="R33" s="95"/>
      <c r="S33" s="95" t="s">
        <v>25</v>
      </c>
      <c r="T33" s="95"/>
      <c r="U33" s="95" t="s">
        <v>26</v>
      </c>
      <c r="V33" s="96"/>
    </row>
    <row r="34" spans="1:22" ht="19.5" thickBot="1" x14ac:dyDescent="0.3">
      <c r="A34" t="str">
        <f>IF(B34="","",B34&amp;"|"&amp;D34)</f>
        <v>TÖRÖK SQUASH AKADÉMIA|BSA</v>
      </c>
      <c r="B34" s="53" t="s">
        <v>33</v>
      </c>
      <c r="C34" s="54" t="s">
        <v>22</v>
      </c>
      <c r="D34" s="55" t="s">
        <v>34</v>
      </c>
      <c r="E34" s="91" t="s">
        <v>17</v>
      </c>
      <c r="F34" s="92"/>
      <c r="G34" s="91" t="s">
        <v>18</v>
      </c>
      <c r="H34" s="92"/>
      <c r="I34" s="91" t="s">
        <v>19</v>
      </c>
      <c r="J34" s="92"/>
      <c r="K34" s="91" t="s">
        <v>20</v>
      </c>
      <c r="L34" s="92"/>
      <c r="M34" s="91" t="s">
        <v>21</v>
      </c>
      <c r="N34" s="92"/>
      <c r="O34" s="93" t="s">
        <v>23</v>
      </c>
      <c r="P34" s="93"/>
      <c r="Q34" s="57">
        <f>IF(O35&gt;P35,1,0)+IF(O36&gt;P36,1,0)+IF(O37&gt;P37,1,0)+IF(O38&gt;P38,1,0)</f>
        <v>3</v>
      </c>
      <c r="R34" s="58">
        <f>IF(O35&lt;P35,1,0)+IF(O36&lt;P36,1,0)+IF(O37&lt;P37,1,0)+IF(O38&lt;P38,1,0)</f>
        <v>1</v>
      </c>
      <c r="S34" s="58">
        <f>SUM(O35:O38)</f>
        <v>9</v>
      </c>
      <c r="T34" s="58">
        <f>SUM(P35:P38)</f>
        <v>3</v>
      </c>
      <c r="U34" s="58">
        <f>SUM(E35:E38,G35:G38,I35:I38,K35:K38,M35:M38)</f>
        <v>127</v>
      </c>
      <c r="V34" s="59">
        <f>SUM(F35:F38,H35:H38,J35:J38,L35:L38,N35:N38)</f>
        <v>77</v>
      </c>
    </row>
    <row r="35" spans="1:22" ht="18.75" x14ac:dyDescent="0.3">
      <c r="B35" s="61" t="s">
        <v>106</v>
      </c>
      <c r="C35" s="41">
        <v>4</v>
      </c>
      <c r="D35" s="56" t="s">
        <v>107</v>
      </c>
      <c r="E35" s="70">
        <v>11</v>
      </c>
      <c r="F35" s="71">
        <v>7</v>
      </c>
      <c r="G35" s="70">
        <v>11</v>
      </c>
      <c r="H35" s="71">
        <v>2</v>
      </c>
      <c r="I35" s="72">
        <v>11</v>
      </c>
      <c r="J35" s="71">
        <v>4</v>
      </c>
      <c r="K35" s="70"/>
      <c r="L35" s="71"/>
      <c r="M35" s="72"/>
      <c r="N35" s="71"/>
      <c r="O35" s="44">
        <f>IF(E35&gt;F35,1,0)+IF(G35&gt;H35,1,0)+IF(I35&gt;J35,1,0)+IF(K35&gt;L35,1,0)+IF(M35&gt;N35,1,0)</f>
        <v>3</v>
      </c>
      <c r="P35" s="45">
        <f>IF(E35&lt;F35,1,0)+IF(G35&lt;H35,1,0)+IF(I35&lt;J35,1,0)+IF(K35&lt;L35,1,0)+IF(M35&lt;N35,1,0)</f>
        <v>0</v>
      </c>
    </row>
    <row r="36" spans="1:22" ht="18.75" x14ac:dyDescent="0.3">
      <c r="B36" s="62" t="s">
        <v>93</v>
      </c>
      <c r="C36" s="42">
        <v>3</v>
      </c>
      <c r="D36" s="39" t="s">
        <v>101</v>
      </c>
      <c r="E36" s="73">
        <v>11</v>
      </c>
      <c r="F36" s="74">
        <v>2</v>
      </c>
      <c r="G36" s="73">
        <v>13</v>
      </c>
      <c r="H36" s="74">
        <v>11</v>
      </c>
      <c r="I36" s="75">
        <v>11</v>
      </c>
      <c r="J36" s="74">
        <v>4</v>
      </c>
      <c r="K36" s="73"/>
      <c r="L36" s="74"/>
      <c r="M36" s="75"/>
      <c r="N36" s="74"/>
      <c r="O36" s="46">
        <f t="shared" ref="O36:O38" si="8">IF(E36&gt;F36,1,0)+IF(G36&gt;H36,1,0)+IF(I36&gt;J36,1,0)+IF(K36&gt;L36,1,0)+IF(M36&gt;N36,1,0)</f>
        <v>3</v>
      </c>
      <c r="P36" s="47">
        <f t="shared" ref="P36:P38" si="9">IF(E36&lt;F36,1,0)+IF(G36&lt;H36,1,0)+IF(I36&lt;J36,1,0)+IF(K36&lt;L36,1,0)+IF(M36&lt;N36,1,0)</f>
        <v>0</v>
      </c>
    </row>
    <row r="37" spans="1:22" ht="18.75" x14ac:dyDescent="0.3">
      <c r="B37" s="62" t="s">
        <v>108</v>
      </c>
      <c r="C37" s="42">
        <v>1</v>
      </c>
      <c r="D37" s="39" t="s">
        <v>104</v>
      </c>
      <c r="E37" s="73">
        <v>14</v>
      </c>
      <c r="F37" s="74">
        <v>16</v>
      </c>
      <c r="G37" s="73">
        <v>5</v>
      </c>
      <c r="H37" s="74">
        <v>11</v>
      </c>
      <c r="I37" s="75">
        <v>7</v>
      </c>
      <c r="J37" s="74">
        <v>11</v>
      </c>
      <c r="K37" s="73"/>
      <c r="L37" s="74"/>
      <c r="M37" s="75"/>
      <c r="N37" s="74"/>
      <c r="O37" s="46">
        <f t="shared" si="8"/>
        <v>0</v>
      </c>
      <c r="P37" s="47">
        <f t="shared" si="9"/>
        <v>3</v>
      </c>
    </row>
    <row r="38" spans="1:22" ht="19.5" thickBot="1" x14ac:dyDescent="0.35">
      <c r="B38" s="63" t="s">
        <v>91</v>
      </c>
      <c r="C38" s="43">
        <v>2</v>
      </c>
      <c r="D38" s="40" t="s">
        <v>105</v>
      </c>
      <c r="E38" s="76">
        <v>11</v>
      </c>
      <c r="F38" s="77">
        <v>6</v>
      </c>
      <c r="G38" s="76">
        <v>11</v>
      </c>
      <c r="H38" s="77">
        <v>2</v>
      </c>
      <c r="I38" s="78">
        <v>11</v>
      </c>
      <c r="J38" s="77">
        <v>1</v>
      </c>
      <c r="K38" s="76"/>
      <c r="L38" s="77"/>
      <c r="M38" s="78"/>
      <c r="N38" s="77"/>
      <c r="O38" s="48">
        <f t="shared" si="8"/>
        <v>3</v>
      </c>
      <c r="P38" s="49">
        <f t="shared" si="9"/>
        <v>0</v>
      </c>
    </row>
    <row r="40" spans="1:22" ht="15.75" thickBot="1" x14ac:dyDescent="0.3"/>
    <row r="41" spans="1:22" ht="15.75" thickBot="1" x14ac:dyDescent="0.3">
      <c r="Q41" s="94" t="s">
        <v>24</v>
      </c>
      <c r="R41" s="95"/>
      <c r="S41" s="95" t="s">
        <v>25</v>
      </c>
      <c r="T41" s="95"/>
      <c r="U41" s="95" t="s">
        <v>26</v>
      </c>
      <c r="V41" s="96"/>
    </row>
    <row r="42" spans="1:22" ht="19.5" thickBot="1" x14ac:dyDescent="0.3">
      <c r="A42" t="str">
        <f>IF(B42="","",B42&amp;"|"&amp;D42)</f>
        <v>FIREBALLS-OMEGA I.|FIREBALLS-OMEGA III.</v>
      </c>
      <c r="B42" s="53" t="s">
        <v>29</v>
      </c>
      <c r="C42" s="54" t="s">
        <v>22</v>
      </c>
      <c r="D42" s="55" t="s">
        <v>32</v>
      </c>
      <c r="E42" s="91" t="s">
        <v>17</v>
      </c>
      <c r="F42" s="92"/>
      <c r="G42" s="91" t="s">
        <v>18</v>
      </c>
      <c r="H42" s="92"/>
      <c r="I42" s="91" t="s">
        <v>19</v>
      </c>
      <c r="J42" s="92"/>
      <c r="K42" s="91" t="s">
        <v>20</v>
      </c>
      <c r="L42" s="92"/>
      <c r="M42" s="91" t="s">
        <v>21</v>
      </c>
      <c r="N42" s="92"/>
      <c r="O42" s="93" t="s">
        <v>23</v>
      </c>
      <c r="P42" s="93"/>
      <c r="Q42" s="57">
        <f>IF(O43&gt;P43,1,0)+IF(O44&gt;P44,1,0)+IF(O45&gt;P45,1,0)+IF(O46&gt;P46,1,0)</f>
        <v>4</v>
      </c>
      <c r="R42" s="58">
        <f>IF(O43&lt;P43,1,0)+IF(O44&lt;P44,1,0)+IF(O45&lt;P45,1,0)+IF(O46&lt;P46,1,0)</f>
        <v>0</v>
      </c>
      <c r="S42" s="58">
        <f>SUM(O43:O46)</f>
        <v>12</v>
      </c>
      <c r="T42" s="58">
        <f>SUM(P43:P46)</f>
        <v>0</v>
      </c>
      <c r="U42" s="58">
        <f>SUM(E43:E46,G43:G46,I43:I46,K43:K46,M43:M46)</f>
        <v>132</v>
      </c>
      <c r="V42" s="59">
        <f>SUM(F43:F46,H43:H46,J43:J46,L43:L46,N43:N46)</f>
        <v>57</v>
      </c>
    </row>
    <row r="43" spans="1:22" ht="18.75" x14ac:dyDescent="0.3">
      <c r="B43" s="61" t="s">
        <v>109</v>
      </c>
      <c r="C43" s="41">
        <v>4</v>
      </c>
      <c r="D43" s="56" t="s">
        <v>94</v>
      </c>
      <c r="E43" s="70">
        <v>11</v>
      </c>
      <c r="F43" s="71">
        <v>5</v>
      </c>
      <c r="G43" s="70">
        <v>11</v>
      </c>
      <c r="H43" s="71">
        <v>2</v>
      </c>
      <c r="I43" s="72">
        <v>11</v>
      </c>
      <c r="J43" s="71">
        <v>7</v>
      </c>
      <c r="K43" s="70"/>
      <c r="L43" s="71"/>
      <c r="M43" s="72"/>
      <c r="N43" s="71"/>
      <c r="O43" s="44">
        <f>IF(E43&gt;F43,1,0)+IF(G43&gt;H43,1,0)+IF(I43&gt;J43,1,0)+IF(K43&gt;L43,1,0)+IF(M43&gt;N43,1,0)</f>
        <v>3</v>
      </c>
      <c r="P43" s="45">
        <f>IF(E43&lt;F43,1,0)+IF(G43&lt;H43,1,0)+IF(I43&lt;J43,1,0)+IF(K43&lt;L43,1,0)+IF(M43&lt;N43,1,0)</f>
        <v>0</v>
      </c>
    </row>
    <row r="44" spans="1:22" ht="18.75" x14ac:dyDescent="0.3">
      <c r="B44" s="62" t="s">
        <v>78</v>
      </c>
      <c r="C44" s="42">
        <v>3</v>
      </c>
      <c r="D44" s="39" t="s">
        <v>96</v>
      </c>
      <c r="E44" s="73">
        <v>11</v>
      </c>
      <c r="F44" s="74">
        <v>5</v>
      </c>
      <c r="G44" s="73">
        <v>11</v>
      </c>
      <c r="H44" s="74">
        <v>6</v>
      </c>
      <c r="I44" s="75">
        <v>11</v>
      </c>
      <c r="J44" s="74">
        <v>4</v>
      </c>
      <c r="K44" s="73"/>
      <c r="L44" s="74"/>
      <c r="M44" s="75"/>
      <c r="N44" s="74"/>
      <c r="O44" s="46">
        <f t="shared" ref="O44:O46" si="10">IF(E44&gt;F44,1,0)+IF(G44&gt;H44,1,0)+IF(I44&gt;J44,1,0)+IF(K44&gt;L44,1,0)+IF(M44&gt;N44,1,0)</f>
        <v>3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62" t="s">
        <v>84</v>
      </c>
      <c r="C45" s="42">
        <v>1</v>
      </c>
      <c r="D45" s="39" t="s">
        <v>110</v>
      </c>
      <c r="E45" s="73">
        <v>11</v>
      </c>
      <c r="F45" s="74">
        <v>3</v>
      </c>
      <c r="G45" s="73">
        <v>11</v>
      </c>
      <c r="H45" s="74">
        <v>4</v>
      </c>
      <c r="I45" s="75">
        <v>11</v>
      </c>
      <c r="J45" s="74">
        <v>4</v>
      </c>
      <c r="K45" s="73"/>
      <c r="L45" s="74"/>
      <c r="M45" s="75"/>
      <c r="N45" s="74"/>
      <c r="O45" s="46">
        <f t="shared" si="10"/>
        <v>3</v>
      </c>
      <c r="P45" s="47">
        <f t="shared" si="11"/>
        <v>0</v>
      </c>
    </row>
    <row r="46" spans="1:22" ht="19.5" thickBot="1" x14ac:dyDescent="0.35">
      <c r="B46" s="63" t="s">
        <v>80</v>
      </c>
      <c r="C46" s="43">
        <v>2</v>
      </c>
      <c r="D46" s="40" t="s">
        <v>99</v>
      </c>
      <c r="E46" s="76">
        <v>11</v>
      </c>
      <c r="F46" s="77">
        <v>8</v>
      </c>
      <c r="G46" s="76">
        <v>11</v>
      </c>
      <c r="H46" s="77">
        <v>4</v>
      </c>
      <c r="I46" s="78">
        <v>11</v>
      </c>
      <c r="J46" s="77">
        <v>5</v>
      </c>
      <c r="K46" s="76"/>
      <c r="L46" s="77"/>
      <c r="M46" s="78"/>
      <c r="N46" s="77"/>
      <c r="O46" s="48">
        <f t="shared" si="10"/>
        <v>3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94" t="s">
        <v>24</v>
      </c>
      <c r="R49" s="95"/>
      <c r="S49" s="95" t="s">
        <v>25</v>
      </c>
      <c r="T49" s="95"/>
      <c r="U49" s="95" t="s">
        <v>26</v>
      </c>
      <c r="V49" s="96"/>
    </row>
    <row r="50" spans="1:22" ht="19.5" thickBot="1" x14ac:dyDescent="0.3">
      <c r="A50" t="str">
        <f>IF(B50="","",B50&amp;"|"&amp;D50)</f>
        <v>PÉCSI FALLABDA SE II.|MEAFC-ANICO KÉSZHÁZAK</v>
      </c>
      <c r="B50" s="53" t="s">
        <v>30</v>
      </c>
      <c r="C50" s="54" t="s">
        <v>22</v>
      </c>
      <c r="D50" s="55" t="s">
        <v>31</v>
      </c>
      <c r="E50" s="91" t="s">
        <v>17</v>
      </c>
      <c r="F50" s="92"/>
      <c r="G50" s="91" t="s">
        <v>18</v>
      </c>
      <c r="H50" s="92"/>
      <c r="I50" s="91" t="s">
        <v>19</v>
      </c>
      <c r="J50" s="92"/>
      <c r="K50" s="91" t="s">
        <v>20</v>
      </c>
      <c r="L50" s="92"/>
      <c r="M50" s="91" t="s">
        <v>21</v>
      </c>
      <c r="N50" s="92"/>
      <c r="O50" s="93" t="s">
        <v>23</v>
      </c>
      <c r="P50" s="93"/>
      <c r="Q50" s="57">
        <f>IF(O51&gt;P51,1,0)+IF(O52&gt;P52,1,0)+IF(O53&gt;P53,1,0)+IF(O54&gt;P54,1,0)</f>
        <v>0</v>
      </c>
      <c r="R50" s="58">
        <f>IF(O51&lt;P51,1,0)+IF(O52&lt;P52,1,0)+IF(O53&lt;P53,1,0)+IF(O54&lt;P54,1,0)</f>
        <v>4</v>
      </c>
      <c r="S50" s="58">
        <f>SUM(O51:O54)</f>
        <v>2</v>
      </c>
      <c r="T50" s="58">
        <f>SUM(P51:P54)</f>
        <v>12</v>
      </c>
      <c r="U50" s="58">
        <f>SUM(E51:E54,G51:G54,I51:I54,K51:K54,M51:M54)</f>
        <v>88</v>
      </c>
      <c r="V50" s="59">
        <f>SUM(F51:F54,H51:H54,J51:J54,L51:L54,N51:N54)</f>
        <v>142</v>
      </c>
    </row>
    <row r="51" spans="1:22" ht="18.75" x14ac:dyDescent="0.3">
      <c r="B51" s="61" t="s">
        <v>95</v>
      </c>
      <c r="C51" s="41">
        <v>4</v>
      </c>
      <c r="D51" s="56" t="s">
        <v>79</v>
      </c>
      <c r="E51" s="70">
        <v>1</v>
      </c>
      <c r="F51" s="71">
        <v>11</v>
      </c>
      <c r="G51" s="70">
        <v>5</v>
      </c>
      <c r="H51" s="71">
        <v>11</v>
      </c>
      <c r="I51" s="72">
        <v>8</v>
      </c>
      <c r="J51" s="71">
        <v>11</v>
      </c>
      <c r="K51" s="70"/>
      <c r="L51" s="71"/>
      <c r="M51" s="72"/>
      <c r="N51" s="71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3</v>
      </c>
    </row>
    <row r="52" spans="1:22" ht="18.75" x14ac:dyDescent="0.3">
      <c r="B52" s="62" t="s">
        <v>97</v>
      </c>
      <c r="C52" s="42">
        <v>3</v>
      </c>
      <c r="D52" s="39" t="s">
        <v>81</v>
      </c>
      <c r="E52" s="73">
        <v>7</v>
      </c>
      <c r="F52" s="74">
        <v>11</v>
      </c>
      <c r="G52" s="73">
        <v>6</v>
      </c>
      <c r="H52" s="74">
        <v>11</v>
      </c>
      <c r="I52" s="75">
        <v>10</v>
      </c>
      <c r="J52" s="74">
        <v>12</v>
      </c>
      <c r="K52" s="73"/>
      <c r="L52" s="74"/>
      <c r="M52" s="75"/>
      <c r="N52" s="74"/>
      <c r="O52" s="46">
        <f t="shared" ref="O52:O54" si="12">IF(E52&gt;F52,1,0)+IF(G52&gt;H52,1,0)+IF(I52&gt;J52,1,0)+IF(K52&gt;L52,1,0)+IF(M52&gt;N52,1,0)</f>
        <v>0</v>
      </c>
      <c r="P52" s="47">
        <f t="shared" ref="P52:P54" si="13">IF(E52&lt;F52,1,0)+IF(G52&lt;H52,1,0)+IF(I52&lt;J52,1,0)+IF(K52&lt;L52,1,0)+IF(M52&lt;N52,1,0)</f>
        <v>3</v>
      </c>
    </row>
    <row r="53" spans="1:22" ht="18.75" x14ac:dyDescent="0.3">
      <c r="B53" s="62" t="s">
        <v>98</v>
      </c>
      <c r="C53" s="42">
        <v>1</v>
      </c>
      <c r="D53" s="39" t="s">
        <v>111</v>
      </c>
      <c r="E53" s="73">
        <v>2</v>
      </c>
      <c r="F53" s="74">
        <v>11</v>
      </c>
      <c r="G53" s="73">
        <v>3</v>
      </c>
      <c r="H53" s="74">
        <v>11</v>
      </c>
      <c r="I53" s="75">
        <v>11</v>
      </c>
      <c r="J53" s="74">
        <v>5</v>
      </c>
      <c r="K53" s="73">
        <v>11</v>
      </c>
      <c r="L53" s="74">
        <v>4</v>
      </c>
      <c r="M53" s="75">
        <v>9</v>
      </c>
      <c r="N53" s="74">
        <v>11</v>
      </c>
      <c r="O53" s="46">
        <f t="shared" si="12"/>
        <v>2</v>
      </c>
      <c r="P53" s="47">
        <f t="shared" si="13"/>
        <v>3</v>
      </c>
    </row>
    <row r="54" spans="1:22" ht="19.5" thickBot="1" x14ac:dyDescent="0.35">
      <c r="B54" s="63" t="s">
        <v>100</v>
      </c>
      <c r="C54" s="43">
        <v>2</v>
      </c>
      <c r="D54" s="40" t="s">
        <v>85</v>
      </c>
      <c r="E54" s="76">
        <v>7</v>
      </c>
      <c r="F54" s="77">
        <v>11</v>
      </c>
      <c r="G54" s="76">
        <v>3</v>
      </c>
      <c r="H54" s="77">
        <v>11</v>
      </c>
      <c r="I54" s="78">
        <v>5</v>
      </c>
      <c r="J54" s="77">
        <v>11</v>
      </c>
      <c r="K54" s="76"/>
      <c r="L54" s="77"/>
      <c r="M54" s="78"/>
      <c r="N54" s="77"/>
      <c r="O54" s="48">
        <f t="shared" si="12"/>
        <v>0</v>
      </c>
      <c r="P54" s="49">
        <f t="shared" si="13"/>
        <v>3</v>
      </c>
    </row>
  </sheetData>
  <mergeCells count="63"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E2:F2"/>
    <mergeCell ref="G2:H2"/>
    <mergeCell ref="I2:J2"/>
    <mergeCell ref="K2:L2"/>
    <mergeCell ref="M2:N2"/>
    <mergeCell ref="O10:P10"/>
    <mergeCell ref="Q1:R1"/>
    <mergeCell ref="S1:T1"/>
    <mergeCell ref="U1:V1"/>
    <mergeCell ref="Q9:R9"/>
    <mergeCell ref="S9:T9"/>
    <mergeCell ref="U9:V9"/>
    <mergeCell ref="O2:P2"/>
    <mergeCell ref="E10:F10"/>
    <mergeCell ref="G10:H10"/>
    <mergeCell ref="I10:J10"/>
    <mergeCell ref="K10:L10"/>
    <mergeCell ref="M10:N10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V94"/>
  <sheetViews>
    <sheetView topLeftCell="B1" workbookViewId="0">
      <selection activeCell="L101" sqref="L101"/>
    </sheetView>
  </sheetViews>
  <sheetFormatPr defaultRowHeight="15" x14ac:dyDescent="0.25"/>
  <cols>
    <col min="1" max="1" width="16.85546875" hidden="1" customWidth="1"/>
    <col min="2" max="2" width="34.140625" style="60" customWidth="1"/>
    <col min="3" max="3" width="9.140625" customWidth="1"/>
    <col min="4" max="4" width="36.28515625" style="64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94" t="s">
        <v>24</v>
      </c>
      <c r="R1" s="95"/>
      <c r="S1" s="95" t="s">
        <v>25</v>
      </c>
      <c r="T1" s="95"/>
      <c r="U1" s="95" t="s">
        <v>26</v>
      </c>
      <c r="V1" s="96"/>
    </row>
    <row r="2" spans="1:22" ht="19.5" thickBot="1" x14ac:dyDescent="0.3">
      <c r="A2" t="str">
        <f>IF(B2="","",B2&amp;"|"&amp;D2)</f>
        <v/>
      </c>
      <c r="B2" s="53"/>
      <c r="C2" s="54" t="s">
        <v>22</v>
      </c>
      <c r="D2" s="55"/>
      <c r="E2" s="91" t="s">
        <v>17</v>
      </c>
      <c r="F2" s="92"/>
      <c r="G2" s="91" t="s">
        <v>18</v>
      </c>
      <c r="H2" s="92"/>
      <c r="I2" s="93" t="s">
        <v>19</v>
      </c>
      <c r="J2" s="93"/>
      <c r="K2" s="91" t="s">
        <v>20</v>
      </c>
      <c r="L2" s="92"/>
      <c r="M2" s="93" t="s">
        <v>21</v>
      </c>
      <c r="N2" s="92"/>
      <c r="O2" s="93" t="s">
        <v>23</v>
      </c>
      <c r="P2" s="93"/>
      <c r="Q2" s="57">
        <f>IF(O3&gt;P3,1,0)+IF(O4&gt;P4,1,0)+IF(O5&gt;P5,1,0)+IF(O6&gt;P6,1,0)</f>
        <v>0</v>
      </c>
      <c r="R2" s="58">
        <f>IF(O3&lt;P3,1,0)+IF(O4&lt;P4,1,0)+IF(O5&lt;P5,1,0)+IF(O6&lt;P6,1,0)</f>
        <v>0</v>
      </c>
      <c r="S2" s="58">
        <f>SUM(O3:O6)</f>
        <v>0</v>
      </c>
      <c r="T2" s="58">
        <f>SUM(P3:P6)</f>
        <v>0</v>
      </c>
      <c r="U2" s="58">
        <f>SUM(E3:E6,G3:G6,I3:I6,K3:K6,M3:M6)</f>
        <v>0</v>
      </c>
      <c r="V2" s="59">
        <f>SUM(F3:F6,H3:H6,J3:J6,L3:L6,N3:N6)</f>
        <v>0</v>
      </c>
    </row>
    <row r="3" spans="1:22" ht="18" x14ac:dyDescent="0.35">
      <c r="B3" s="61"/>
      <c r="C3" s="41">
        <v>4</v>
      </c>
      <c r="D3" s="65"/>
      <c r="E3" s="50"/>
      <c r="F3" s="45"/>
      <c r="G3" s="50"/>
      <c r="H3" s="45"/>
      <c r="I3" s="44"/>
      <c r="J3" s="45"/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0</v>
      </c>
    </row>
    <row r="4" spans="1:22" ht="18" x14ac:dyDescent="0.35">
      <c r="B4" s="62"/>
      <c r="C4" s="42">
        <v>3</v>
      </c>
      <c r="D4" s="66"/>
      <c r="E4" s="51"/>
      <c r="F4" s="47"/>
      <c r="G4" s="51"/>
      <c r="H4" s="47"/>
      <c r="I4" s="46"/>
      <c r="J4" s="47"/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0</v>
      </c>
    </row>
    <row r="5" spans="1:22" ht="18" x14ac:dyDescent="0.35">
      <c r="B5" s="62"/>
      <c r="C5" s="42">
        <v>1</v>
      </c>
      <c r="D5" s="66"/>
      <c r="E5" s="51"/>
      <c r="F5" s="47"/>
      <c r="G5" s="51"/>
      <c r="H5" s="47"/>
      <c r="I5" s="46"/>
      <c r="J5" s="47"/>
      <c r="K5" s="51"/>
      <c r="L5" s="47"/>
      <c r="M5" s="46"/>
      <c r="N5" s="47"/>
      <c r="O5" s="46">
        <f t="shared" si="0"/>
        <v>0</v>
      </c>
      <c r="P5" s="47">
        <f t="shared" si="1"/>
        <v>0</v>
      </c>
    </row>
    <row r="6" spans="1:22" ht="18.600000000000001" thickBot="1" x14ac:dyDescent="0.4">
      <c r="B6" s="63"/>
      <c r="C6" s="43">
        <v>2</v>
      </c>
      <c r="D6" s="67"/>
      <c r="E6" s="52"/>
      <c r="F6" s="49"/>
      <c r="G6" s="52"/>
      <c r="H6" s="49"/>
      <c r="I6" s="48"/>
      <c r="J6" s="49"/>
      <c r="K6" s="52"/>
      <c r="L6" s="49"/>
      <c r="M6" s="48"/>
      <c r="N6" s="49"/>
      <c r="O6" s="48">
        <f t="shared" si="0"/>
        <v>0</v>
      </c>
      <c r="P6" s="49">
        <f t="shared" si="1"/>
        <v>0</v>
      </c>
    </row>
    <row r="8" spans="1:22" thickBot="1" x14ac:dyDescent="0.35"/>
    <row r="9" spans="1:22" ht="15.75" thickBot="1" x14ac:dyDescent="0.3">
      <c r="Q9" s="94" t="s">
        <v>24</v>
      </c>
      <c r="R9" s="95"/>
      <c r="S9" s="95" t="s">
        <v>25</v>
      </c>
      <c r="T9" s="95"/>
      <c r="U9" s="95" t="s">
        <v>26</v>
      </c>
      <c r="V9" s="96"/>
    </row>
    <row r="10" spans="1:22" ht="19.5" thickBot="1" x14ac:dyDescent="0.3">
      <c r="A10" t="str">
        <f>IF(B10="","",B10&amp;"|"&amp;D10)</f>
        <v/>
      </c>
      <c r="B10" s="53"/>
      <c r="C10" s="54" t="s">
        <v>22</v>
      </c>
      <c r="D10" s="55"/>
      <c r="E10" s="91" t="s">
        <v>17</v>
      </c>
      <c r="F10" s="92"/>
      <c r="G10" s="91" t="s">
        <v>18</v>
      </c>
      <c r="H10" s="92"/>
      <c r="I10" s="93" t="s">
        <v>19</v>
      </c>
      <c r="J10" s="93"/>
      <c r="K10" s="91" t="s">
        <v>20</v>
      </c>
      <c r="L10" s="92"/>
      <c r="M10" s="93" t="s">
        <v>21</v>
      </c>
      <c r="N10" s="92"/>
      <c r="O10" s="93" t="s">
        <v>23</v>
      </c>
      <c r="P10" s="93"/>
      <c r="Q10" s="57">
        <f>IF(O11&gt;P11,1,0)+IF(O12&gt;P12,1,0)+IF(O13&gt;P13,1,0)+IF(O14&gt;P14,1,0)</f>
        <v>0</v>
      </c>
      <c r="R10" s="58">
        <f>IF(O11&lt;P11,1,0)+IF(O12&lt;P12,1,0)+IF(O13&lt;P13,1,0)+IF(O14&lt;P14,1,0)</f>
        <v>0</v>
      </c>
      <c r="S10" s="58">
        <f>SUM(O11:O14)</f>
        <v>0</v>
      </c>
      <c r="T10" s="58">
        <f>SUM(P11:P14)</f>
        <v>0</v>
      </c>
      <c r="U10" s="58">
        <f>SUM(E11:E14,G11:G14,I11:I14,K11:K14,M11:M14)</f>
        <v>0</v>
      </c>
      <c r="V10" s="59">
        <f>SUM(F11:F14,H11:H14,J11:J14,L11:L14,N11:N14)</f>
        <v>0</v>
      </c>
    </row>
    <row r="11" spans="1:22" ht="18" x14ac:dyDescent="0.35">
      <c r="B11" s="61"/>
      <c r="C11" s="41">
        <v>4</v>
      </c>
      <c r="D11" s="65"/>
      <c r="E11" s="50"/>
      <c r="F11" s="45"/>
      <c r="G11" s="50"/>
      <c r="H11" s="45"/>
      <c r="I11" s="44"/>
      <c r="J11" s="45"/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0</v>
      </c>
    </row>
    <row r="12" spans="1:22" ht="18" x14ac:dyDescent="0.35">
      <c r="B12" s="62"/>
      <c r="C12" s="42">
        <v>3</v>
      </c>
      <c r="D12" s="66"/>
      <c r="E12" s="51"/>
      <c r="F12" s="47"/>
      <c r="G12" s="51"/>
      <c r="H12" s="47"/>
      <c r="I12" s="46"/>
      <c r="J12" s="47"/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0</v>
      </c>
    </row>
    <row r="13" spans="1:22" ht="18" x14ac:dyDescent="0.35">
      <c r="B13" s="62"/>
      <c r="C13" s="42">
        <v>1</v>
      </c>
      <c r="D13" s="66"/>
      <c r="E13" s="51"/>
      <c r="F13" s="47"/>
      <c r="G13" s="51"/>
      <c r="H13" s="47"/>
      <c r="I13" s="46"/>
      <c r="J13" s="47"/>
      <c r="K13" s="51"/>
      <c r="L13" s="47"/>
      <c r="M13" s="46"/>
      <c r="N13" s="47"/>
      <c r="O13" s="46">
        <f t="shared" si="2"/>
        <v>0</v>
      </c>
      <c r="P13" s="47">
        <f t="shared" si="3"/>
        <v>0</v>
      </c>
    </row>
    <row r="14" spans="1:22" ht="18.600000000000001" thickBot="1" x14ac:dyDescent="0.4">
      <c r="B14" s="63"/>
      <c r="C14" s="43">
        <v>2</v>
      </c>
      <c r="D14" s="67"/>
      <c r="E14" s="52"/>
      <c r="F14" s="49"/>
      <c r="G14" s="52"/>
      <c r="H14" s="49"/>
      <c r="I14" s="48"/>
      <c r="J14" s="49"/>
      <c r="K14" s="52"/>
      <c r="L14" s="49"/>
      <c r="M14" s="48"/>
      <c r="N14" s="49"/>
      <c r="O14" s="48">
        <f t="shared" si="2"/>
        <v>0</v>
      </c>
      <c r="P14" s="49">
        <f t="shared" si="3"/>
        <v>0</v>
      </c>
    </row>
    <row r="16" spans="1:22" thickBot="1" x14ac:dyDescent="0.35"/>
    <row r="17" spans="1:22" ht="15.75" thickBot="1" x14ac:dyDescent="0.3">
      <c r="Q17" s="94" t="s">
        <v>24</v>
      </c>
      <c r="R17" s="95"/>
      <c r="S17" s="95" t="s">
        <v>25</v>
      </c>
      <c r="T17" s="95"/>
      <c r="U17" s="95" t="s">
        <v>26</v>
      </c>
      <c r="V17" s="96"/>
    </row>
    <row r="18" spans="1:22" ht="19.5" thickBot="1" x14ac:dyDescent="0.3">
      <c r="A18" t="str">
        <f>IF(B18="","",B18&amp;"|"&amp;D18)</f>
        <v/>
      </c>
      <c r="B18" s="53"/>
      <c r="C18" s="54" t="s">
        <v>22</v>
      </c>
      <c r="D18" s="55"/>
      <c r="E18" s="91" t="s">
        <v>17</v>
      </c>
      <c r="F18" s="92"/>
      <c r="G18" s="91" t="s">
        <v>18</v>
      </c>
      <c r="H18" s="92"/>
      <c r="I18" s="93" t="s">
        <v>19</v>
      </c>
      <c r="J18" s="93"/>
      <c r="K18" s="91" t="s">
        <v>20</v>
      </c>
      <c r="L18" s="92"/>
      <c r="M18" s="93" t="s">
        <v>21</v>
      </c>
      <c r="N18" s="92"/>
      <c r="O18" s="93" t="s">
        <v>23</v>
      </c>
      <c r="P18" s="93"/>
      <c r="Q18" s="57">
        <f>IF(O19&gt;P19,1,0)+IF(O20&gt;P20,1,0)+IF(O21&gt;P21,1,0)+IF(O22&gt;P22,1,0)</f>
        <v>0</v>
      </c>
      <c r="R18" s="58">
        <f>IF(O19&lt;P19,1,0)+IF(O20&lt;P20,1,0)+IF(O21&lt;P21,1,0)+IF(O22&lt;P22,1,0)</f>
        <v>0</v>
      </c>
      <c r="S18" s="58">
        <f>SUM(O19:O22)</f>
        <v>0</v>
      </c>
      <c r="T18" s="58">
        <f>SUM(P19:P22)</f>
        <v>0</v>
      </c>
      <c r="U18" s="58">
        <f>SUM(E19:E22,G19:G22,I19:I22,K19:K22,M19:M22)</f>
        <v>0</v>
      </c>
      <c r="V18" s="59">
        <f>SUM(F19:F22,H19:H22,J19:J22,L19:L22,N19:N22)</f>
        <v>0</v>
      </c>
    </row>
    <row r="19" spans="1:22" ht="18" x14ac:dyDescent="0.35">
      <c r="B19" s="61"/>
      <c r="C19" s="41">
        <v>4</v>
      </c>
      <c r="D19" s="65"/>
      <c r="E19" s="50"/>
      <c r="F19" s="45"/>
      <c r="G19" s="50"/>
      <c r="H19" s="45"/>
      <c r="I19" s="44"/>
      <c r="J19" s="45"/>
      <c r="K19" s="50"/>
      <c r="L19" s="45"/>
      <c r="M19" s="44"/>
      <c r="N19" s="45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0</v>
      </c>
    </row>
    <row r="20" spans="1:22" ht="18" x14ac:dyDescent="0.35">
      <c r="B20" s="62"/>
      <c r="C20" s="42">
        <v>3</v>
      </c>
      <c r="D20" s="66"/>
      <c r="E20" s="51"/>
      <c r="F20" s="47"/>
      <c r="G20" s="51"/>
      <c r="H20" s="47"/>
      <c r="I20" s="46"/>
      <c r="J20" s="47"/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0</v>
      </c>
    </row>
    <row r="21" spans="1:22" ht="18" x14ac:dyDescent="0.35">
      <c r="B21" s="62"/>
      <c r="C21" s="42">
        <v>1</v>
      </c>
      <c r="D21" s="66"/>
      <c r="E21" s="51"/>
      <c r="F21" s="47"/>
      <c r="G21" s="51"/>
      <c r="H21" s="47"/>
      <c r="I21" s="46"/>
      <c r="J21" s="47"/>
      <c r="K21" s="51"/>
      <c r="L21" s="47"/>
      <c r="M21" s="46"/>
      <c r="N21" s="47"/>
      <c r="O21" s="46">
        <f t="shared" si="4"/>
        <v>0</v>
      </c>
      <c r="P21" s="47">
        <f t="shared" si="5"/>
        <v>0</v>
      </c>
    </row>
    <row r="22" spans="1:22" ht="18.600000000000001" thickBot="1" x14ac:dyDescent="0.4">
      <c r="B22" s="63"/>
      <c r="C22" s="43">
        <v>2</v>
      </c>
      <c r="D22" s="67"/>
      <c r="E22" s="52"/>
      <c r="F22" s="49"/>
      <c r="G22" s="52"/>
      <c r="H22" s="49"/>
      <c r="I22" s="48"/>
      <c r="J22" s="49"/>
      <c r="K22" s="52"/>
      <c r="L22" s="49"/>
      <c r="M22" s="48"/>
      <c r="N22" s="49"/>
      <c r="O22" s="48">
        <f t="shared" si="4"/>
        <v>0</v>
      </c>
      <c r="P22" s="49">
        <f t="shared" si="5"/>
        <v>0</v>
      </c>
    </row>
    <row r="24" spans="1:22" thickBot="1" x14ac:dyDescent="0.35"/>
    <row r="25" spans="1:22" ht="15.75" thickBot="1" x14ac:dyDescent="0.3">
      <c r="Q25" s="94" t="s">
        <v>24</v>
      </c>
      <c r="R25" s="95"/>
      <c r="S25" s="95" t="s">
        <v>25</v>
      </c>
      <c r="T25" s="95"/>
      <c r="U25" s="95" t="s">
        <v>26</v>
      </c>
      <c r="V25" s="96"/>
    </row>
    <row r="26" spans="1:22" ht="19.5" thickBot="1" x14ac:dyDescent="0.3">
      <c r="A26" t="str">
        <f>IF(B26="","",B26&amp;"|"&amp;D26)</f>
        <v/>
      </c>
      <c r="B26" s="53"/>
      <c r="C26" s="54" t="s">
        <v>22</v>
      </c>
      <c r="D26" s="55"/>
      <c r="E26" s="91" t="s">
        <v>17</v>
      </c>
      <c r="F26" s="92"/>
      <c r="G26" s="91" t="s">
        <v>18</v>
      </c>
      <c r="H26" s="92"/>
      <c r="I26" s="93" t="s">
        <v>19</v>
      </c>
      <c r="J26" s="93"/>
      <c r="K26" s="91" t="s">
        <v>20</v>
      </c>
      <c r="L26" s="92"/>
      <c r="M26" s="93" t="s">
        <v>21</v>
      </c>
      <c r="N26" s="92"/>
      <c r="O26" s="93" t="s">
        <v>23</v>
      </c>
      <c r="P26" s="93"/>
      <c r="Q26" s="57">
        <f>IF(O27&gt;P27,1,0)+IF(O28&gt;P28,1,0)+IF(O29&gt;P29,1,0)+IF(O30&gt;P30,1,0)</f>
        <v>0</v>
      </c>
      <c r="R26" s="58">
        <f>IF(O27&lt;P27,1,0)+IF(O28&lt;P28,1,0)+IF(O29&lt;P29,1,0)+IF(O30&lt;P30,1,0)</f>
        <v>0</v>
      </c>
      <c r="S26" s="58">
        <f>SUM(O27:O30)</f>
        <v>0</v>
      </c>
      <c r="T26" s="58">
        <f>SUM(P27:P30)</f>
        <v>0</v>
      </c>
      <c r="U26" s="58">
        <f>SUM(E27:E30,G27:G30,I27:I30,K27:K30,M27:M30)</f>
        <v>0</v>
      </c>
      <c r="V26" s="59">
        <f>SUM(F27:F30,H27:H30,J27:J30,L27:L30,N27:N30)</f>
        <v>0</v>
      </c>
    </row>
    <row r="27" spans="1:22" ht="18" x14ac:dyDescent="0.35">
      <c r="B27" s="61"/>
      <c r="C27" s="41">
        <v>4</v>
      </c>
      <c r="D27" s="65"/>
      <c r="E27" s="50"/>
      <c r="F27" s="45"/>
      <c r="G27" s="50"/>
      <c r="H27" s="45"/>
      <c r="I27" s="44"/>
      <c r="J27" s="45"/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0</v>
      </c>
    </row>
    <row r="28" spans="1:22" ht="18" x14ac:dyDescent="0.35">
      <c r="B28" s="62"/>
      <c r="C28" s="42">
        <v>3</v>
      </c>
      <c r="D28" s="66"/>
      <c r="E28" s="51"/>
      <c r="F28" s="47"/>
      <c r="G28" s="51"/>
      <c r="H28" s="47"/>
      <c r="I28" s="46"/>
      <c r="J28" s="47"/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0</v>
      </c>
    </row>
    <row r="29" spans="1:22" ht="18" x14ac:dyDescent="0.35">
      <c r="B29" s="62"/>
      <c r="C29" s="42">
        <v>1</v>
      </c>
      <c r="D29" s="66"/>
      <c r="E29" s="51"/>
      <c r="F29" s="47"/>
      <c r="G29" s="51"/>
      <c r="H29" s="47"/>
      <c r="I29" s="46"/>
      <c r="J29" s="47"/>
      <c r="K29" s="51"/>
      <c r="L29" s="47"/>
      <c r="M29" s="46"/>
      <c r="N29" s="47"/>
      <c r="O29" s="46">
        <f t="shared" si="6"/>
        <v>0</v>
      </c>
      <c r="P29" s="47">
        <f t="shared" si="7"/>
        <v>0</v>
      </c>
    </row>
    <row r="30" spans="1:22" ht="18.600000000000001" thickBot="1" x14ac:dyDescent="0.4">
      <c r="B30" s="63"/>
      <c r="C30" s="43">
        <v>2</v>
      </c>
      <c r="D30" s="67"/>
      <c r="E30" s="52"/>
      <c r="F30" s="49"/>
      <c r="G30" s="52"/>
      <c r="H30" s="49"/>
      <c r="I30" s="48"/>
      <c r="J30" s="49"/>
      <c r="K30" s="52"/>
      <c r="L30" s="49"/>
      <c r="M30" s="48"/>
      <c r="N30" s="49"/>
      <c r="O30" s="48">
        <f t="shared" si="6"/>
        <v>0</v>
      </c>
      <c r="P30" s="49">
        <f t="shared" si="7"/>
        <v>0</v>
      </c>
    </row>
    <row r="32" spans="1:22" thickBot="1" x14ac:dyDescent="0.35"/>
    <row r="33" spans="1:22" ht="15.75" thickBot="1" x14ac:dyDescent="0.3">
      <c r="Q33" s="94" t="s">
        <v>24</v>
      </c>
      <c r="R33" s="95"/>
      <c r="S33" s="95" t="s">
        <v>25</v>
      </c>
      <c r="T33" s="95"/>
      <c r="U33" s="95" t="s">
        <v>26</v>
      </c>
      <c r="V33" s="96"/>
    </row>
    <row r="34" spans="1:22" ht="19.5" thickBot="1" x14ac:dyDescent="0.3">
      <c r="A34" t="str">
        <f>IF(B34="","",B34&amp;"|"&amp;D34)</f>
        <v/>
      </c>
      <c r="B34" s="53"/>
      <c r="C34" s="54" t="s">
        <v>22</v>
      </c>
      <c r="D34" s="55"/>
      <c r="E34" s="91" t="s">
        <v>17</v>
      </c>
      <c r="F34" s="92"/>
      <c r="G34" s="91" t="s">
        <v>18</v>
      </c>
      <c r="H34" s="92"/>
      <c r="I34" s="93" t="s">
        <v>19</v>
      </c>
      <c r="J34" s="93"/>
      <c r="K34" s="91" t="s">
        <v>20</v>
      </c>
      <c r="L34" s="92"/>
      <c r="M34" s="93" t="s">
        <v>21</v>
      </c>
      <c r="N34" s="92"/>
      <c r="O34" s="93" t="s">
        <v>23</v>
      </c>
      <c r="P34" s="93"/>
      <c r="Q34" s="57">
        <f>IF(O35&gt;P35,1,0)+IF(O36&gt;P36,1,0)+IF(O37&gt;P37,1,0)+IF(O38&gt;P38,1,0)</f>
        <v>0</v>
      </c>
      <c r="R34" s="58">
        <f>IF(O35&lt;P35,1,0)+IF(O36&lt;P36,1,0)+IF(O37&lt;P37,1,0)+IF(O38&lt;P38,1,0)</f>
        <v>0</v>
      </c>
      <c r="S34" s="58">
        <f>SUM(O35:O38)</f>
        <v>0</v>
      </c>
      <c r="T34" s="58">
        <f>SUM(P35:P38)</f>
        <v>0</v>
      </c>
      <c r="U34" s="58">
        <f>SUM(E35:E38,G35:G38,I35:I38,K35:K38,M35:M38)</f>
        <v>0</v>
      </c>
      <c r="V34" s="59">
        <f>SUM(F35:F38,H35:H38,J35:J38,L35:L38,N35:N38)</f>
        <v>0</v>
      </c>
    </row>
    <row r="35" spans="1:22" ht="18.75" x14ac:dyDescent="0.3">
      <c r="B35" s="61"/>
      <c r="C35" s="41">
        <v>4</v>
      </c>
      <c r="D35" s="65"/>
      <c r="E35" s="50"/>
      <c r="F35" s="45"/>
      <c r="G35" s="50"/>
      <c r="H35" s="45"/>
      <c r="I35" s="44"/>
      <c r="J35" s="45"/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0</v>
      </c>
    </row>
    <row r="36" spans="1:22" ht="18.75" x14ac:dyDescent="0.3">
      <c r="B36" s="62"/>
      <c r="C36" s="42">
        <v>3</v>
      </c>
      <c r="D36" s="66"/>
      <c r="E36" s="51"/>
      <c r="F36" s="47"/>
      <c r="G36" s="51"/>
      <c r="H36" s="47"/>
      <c r="I36" s="46"/>
      <c r="J36" s="47"/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0</v>
      </c>
    </row>
    <row r="37" spans="1:22" ht="18.75" x14ac:dyDescent="0.3">
      <c r="B37" s="62"/>
      <c r="C37" s="42">
        <v>1</v>
      </c>
      <c r="D37" s="66"/>
      <c r="E37" s="51"/>
      <c r="F37" s="47"/>
      <c r="G37" s="51"/>
      <c r="H37" s="47"/>
      <c r="I37" s="46"/>
      <c r="J37" s="47"/>
      <c r="K37" s="51"/>
      <c r="L37" s="47"/>
      <c r="M37" s="46"/>
      <c r="N37" s="47"/>
      <c r="O37" s="46">
        <f t="shared" si="8"/>
        <v>0</v>
      </c>
      <c r="P37" s="47">
        <f t="shared" si="9"/>
        <v>0</v>
      </c>
    </row>
    <row r="38" spans="1:22" ht="19.5" thickBot="1" x14ac:dyDescent="0.35">
      <c r="B38" s="63"/>
      <c r="C38" s="43">
        <v>2</v>
      </c>
      <c r="D38" s="67"/>
      <c r="E38" s="52"/>
      <c r="F38" s="49"/>
      <c r="G38" s="52"/>
      <c r="H38" s="49"/>
      <c r="I38" s="48"/>
      <c r="J38" s="49"/>
      <c r="K38" s="52"/>
      <c r="L38" s="49"/>
      <c r="M38" s="48"/>
      <c r="N38" s="49"/>
      <c r="O38" s="48">
        <f t="shared" si="8"/>
        <v>0</v>
      </c>
      <c r="P38" s="49">
        <f t="shared" si="9"/>
        <v>0</v>
      </c>
    </row>
    <row r="40" spans="1:22" ht="15.75" thickBot="1" x14ac:dyDescent="0.3"/>
    <row r="41" spans="1:22" ht="15.75" thickBot="1" x14ac:dyDescent="0.3">
      <c r="Q41" s="94" t="s">
        <v>24</v>
      </c>
      <c r="R41" s="95"/>
      <c r="S41" s="95" t="s">
        <v>25</v>
      </c>
      <c r="T41" s="95"/>
      <c r="U41" s="95" t="s">
        <v>26</v>
      </c>
      <c r="V41" s="96"/>
    </row>
    <row r="42" spans="1:22" ht="19.5" thickBot="1" x14ac:dyDescent="0.3">
      <c r="A42" t="str">
        <f>IF(B42="","",B42&amp;"|"&amp;D42)</f>
        <v/>
      </c>
      <c r="B42" s="53"/>
      <c r="C42" s="54" t="s">
        <v>22</v>
      </c>
      <c r="D42" s="55"/>
      <c r="E42" s="91" t="s">
        <v>17</v>
      </c>
      <c r="F42" s="92"/>
      <c r="G42" s="91" t="s">
        <v>18</v>
      </c>
      <c r="H42" s="92"/>
      <c r="I42" s="93" t="s">
        <v>19</v>
      </c>
      <c r="J42" s="93"/>
      <c r="K42" s="91" t="s">
        <v>20</v>
      </c>
      <c r="L42" s="92"/>
      <c r="M42" s="93" t="s">
        <v>21</v>
      </c>
      <c r="N42" s="92"/>
      <c r="O42" s="93" t="s">
        <v>23</v>
      </c>
      <c r="P42" s="93"/>
      <c r="Q42" s="57">
        <f>IF(O43&gt;P43,1,0)+IF(O44&gt;P44,1,0)+IF(O45&gt;P45,1,0)+IF(O46&gt;P46,1,0)</f>
        <v>0</v>
      </c>
      <c r="R42" s="58">
        <f>IF(O43&lt;P43,1,0)+IF(O44&lt;P44,1,0)+IF(O45&lt;P45,1,0)+IF(O46&lt;P46,1,0)</f>
        <v>0</v>
      </c>
      <c r="S42" s="58">
        <f>SUM(O43:O46)</f>
        <v>0</v>
      </c>
      <c r="T42" s="58">
        <f>SUM(P43:P46)</f>
        <v>0</v>
      </c>
      <c r="U42" s="58">
        <f>SUM(E43:E46,G43:G46,I43:I46,K43:K46,M43:M46)</f>
        <v>0</v>
      </c>
      <c r="V42" s="59">
        <f>SUM(F43:F46,H43:H46,J43:J46,L43:L46,N43:N46)</f>
        <v>0</v>
      </c>
    </row>
    <row r="43" spans="1:22" ht="18.75" x14ac:dyDescent="0.3">
      <c r="B43" s="61"/>
      <c r="C43" s="41">
        <v>4</v>
      </c>
      <c r="D43" s="65"/>
      <c r="E43" s="50"/>
      <c r="F43" s="45"/>
      <c r="G43" s="50"/>
      <c r="H43" s="45"/>
      <c r="I43" s="44"/>
      <c r="J43" s="45"/>
      <c r="K43" s="50"/>
      <c r="L43" s="45"/>
      <c r="M43" s="44"/>
      <c r="N43" s="45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0</v>
      </c>
    </row>
    <row r="44" spans="1:22" ht="18.75" x14ac:dyDescent="0.3">
      <c r="B44" s="62"/>
      <c r="C44" s="42">
        <v>3</v>
      </c>
      <c r="D44" s="66"/>
      <c r="E44" s="51"/>
      <c r="F44" s="47"/>
      <c r="G44" s="51"/>
      <c r="H44" s="47"/>
      <c r="I44" s="46"/>
      <c r="J44" s="47"/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62"/>
      <c r="C45" s="42">
        <v>1</v>
      </c>
      <c r="D45" s="66"/>
      <c r="E45" s="51"/>
      <c r="F45" s="47"/>
      <c r="G45" s="51"/>
      <c r="H45" s="47"/>
      <c r="I45" s="46"/>
      <c r="J45" s="47"/>
      <c r="K45" s="51"/>
      <c r="L45" s="47"/>
      <c r="M45" s="46"/>
      <c r="N45" s="47"/>
      <c r="O45" s="46">
        <f t="shared" si="10"/>
        <v>0</v>
      </c>
      <c r="P45" s="47">
        <f t="shared" si="11"/>
        <v>0</v>
      </c>
    </row>
    <row r="46" spans="1:22" ht="19.5" thickBot="1" x14ac:dyDescent="0.35">
      <c r="B46" s="63"/>
      <c r="C46" s="43">
        <v>2</v>
      </c>
      <c r="D46" s="67"/>
      <c r="E46" s="52"/>
      <c r="F46" s="49"/>
      <c r="G46" s="52"/>
      <c r="H46" s="49"/>
      <c r="I46" s="48"/>
      <c r="J46" s="49"/>
      <c r="K46" s="52"/>
      <c r="L46" s="49"/>
      <c r="M46" s="48"/>
      <c r="N46" s="49"/>
      <c r="O46" s="48">
        <f t="shared" si="10"/>
        <v>0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94" t="s">
        <v>24</v>
      </c>
      <c r="R49" s="95"/>
      <c r="S49" s="95" t="s">
        <v>25</v>
      </c>
      <c r="T49" s="95"/>
      <c r="U49" s="95" t="s">
        <v>26</v>
      </c>
      <c r="V49" s="96"/>
    </row>
    <row r="50" spans="1:22" ht="19.5" thickBot="1" x14ac:dyDescent="0.3">
      <c r="A50" t="str">
        <f>IF(B50="","",B50&amp;"|"&amp;D50)</f>
        <v/>
      </c>
      <c r="B50" s="53"/>
      <c r="C50" s="54" t="s">
        <v>22</v>
      </c>
      <c r="D50" s="55"/>
      <c r="E50" s="91" t="s">
        <v>17</v>
      </c>
      <c r="F50" s="92"/>
      <c r="G50" s="91" t="s">
        <v>18</v>
      </c>
      <c r="H50" s="92"/>
      <c r="I50" s="93" t="s">
        <v>19</v>
      </c>
      <c r="J50" s="93"/>
      <c r="K50" s="91" t="s">
        <v>20</v>
      </c>
      <c r="L50" s="92"/>
      <c r="M50" s="93" t="s">
        <v>21</v>
      </c>
      <c r="N50" s="92"/>
      <c r="O50" s="93" t="s">
        <v>23</v>
      </c>
      <c r="P50" s="93"/>
      <c r="Q50" s="57">
        <f>IF(O51&gt;P51,1,0)+IF(O52&gt;P52,1,0)+IF(O53&gt;P53,1,0)+IF(O54&gt;P54,1,0)</f>
        <v>0</v>
      </c>
      <c r="R50" s="58">
        <f>IF(O51&lt;P51,1,0)+IF(O52&lt;P52,1,0)+IF(O53&lt;P53,1,0)+IF(O54&lt;P54,1,0)</f>
        <v>0</v>
      </c>
      <c r="S50" s="58">
        <f>SUM(O51:O54)</f>
        <v>0</v>
      </c>
      <c r="T50" s="58">
        <f>SUM(P51:P54)</f>
        <v>0</v>
      </c>
      <c r="U50" s="58">
        <f>SUM(E51:E54,G51:G54,I51:I54,K51:K54,M51:M54)</f>
        <v>0</v>
      </c>
      <c r="V50" s="59">
        <f>SUM(F51:F54,H51:H54,J51:J54,L51:L54,N51:N54)</f>
        <v>0</v>
      </c>
    </row>
    <row r="51" spans="1:22" ht="18.75" x14ac:dyDescent="0.3">
      <c r="B51" s="61"/>
      <c r="C51" s="41">
        <v>4</v>
      </c>
      <c r="D51" s="65"/>
      <c r="E51" s="50"/>
      <c r="F51" s="45"/>
      <c r="G51" s="50"/>
      <c r="H51" s="45"/>
      <c r="I51" s="44"/>
      <c r="J51" s="45"/>
      <c r="K51" s="50"/>
      <c r="L51" s="45"/>
      <c r="M51" s="44"/>
      <c r="N51" s="45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0</v>
      </c>
    </row>
    <row r="52" spans="1:22" ht="18.75" x14ac:dyDescent="0.3">
      <c r="B52" s="62"/>
      <c r="C52" s="42">
        <v>3</v>
      </c>
      <c r="D52" s="66"/>
      <c r="E52" s="51"/>
      <c r="F52" s="47"/>
      <c r="G52" s="51"/>
      <c r="H52" s="47"/>
      <c r="I52" s="46"/>
      <c r="J52" s="47"/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0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62"/>
      <c r="C53" s="42">
        <v>1</v>
      </c>
      <c r="D53" s="66"/>
      <c r="E53" s="51"/>
      <c r="F53" s="47"/>
      <c r="G53" s="51"/>
      <c r="H53" s="47"/>
      <c r="I53" s="46"/>
      <c r="J53" s="47"/>
      <c r="K53" s="51"/>
      <c r="L53" s="47"/>
      <c r="M53" s="46"/>
      <c r="N53" s="47"/>
      <c r="O53" s="46">
        <f t="shared" si="12"/>
        <v>0</v>
      </c>
      <c r="P53" s="47">
        <f t="shared" si="13"/>
        <v>0</v>
      </c>
    </row>
    <row r="54" spans="1:22" ht="19.5" thickBot="1" x14ac:dyDescent="0.35">
      <c r="B54" s="63"/>
      <c r="C54" s="43">
        <v>2</v>
      </c>
      <c r="D54" s="67"/>
      <c r="E54" s="52"/>
      <c r="F54" s="49"/>
      <c r="G54" s="52"/>
      <c r="H54" s="49"/>
      <c r="I54" s="48"/>
      <c r="J54" s="49"/>
      <c r="K54" s="52"/>
      <c r="L54" s="49"/>
      <c r="M54" s="48"/>
      <c r="N54" s="49"/>
      <c r="O54" s="48">
        <f t="shared" si="12"/>
        <v>0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94" t="s">
        <v>24</v>
      </c>
      <c r="R57" s="95"/>
      <c r="S57" s="95" t="s">
        <v>25</v>
      </c>
      <c r="T57" s="95"/>
      <c r="U57" s="95" t="s">
        <v>26</v>
      </c>
      <c r="V57" s="96"/>
    </row>
    <row r="58" spans="1:22" ht="19.5" thickBot="1" x14ac:dyDescent="0.3">
      <c r="A58" t="str">
        <f>IF(B58="","",B58&amp;"|"&amp;D58)</f>
        <v/>
      </c>
      <c r="B58" s="53"/>
      <c r="C58" s="54" t="s">
        <v>22</v>
      </c>
      <c r="D58" s="55"/>
      <c r="E58" s="91" t="s">
        <v>17</v>
      </c>
      <c r="F58" s="92"/>
      <c r="G58" s="91" t="s">
        <v>18</v>
      </c>
      <c r="H58" s="92"/>
      <c r="I58" s="93" t="s">
        <v>19</v>
      </c>
      <c r="J58" s="93"/>
      <c r="K58" s="91" t="s">
        <v>20</v>
      </c>
      <c r="L58" s="92"/>
      <c r="M58" s="93" t="s">
        <v>21</v>
      </c>
      <c r="N58" s="92"/>
      <c r="O58" s="93" t="s">
        <v>23</v>
      </c>
      <c r="P58" s="93"/>
      <c r="Q58" s="57">
        <f>IF(O59&gt;P59,1,0)+IF(O60&gt;P60,1,0)+IF(O61&gt;P61,1,0)+IF(O62&gt;P62,1,0)</f>
        <v>0</v>
      </c>
      <c r="R58" s="58">
        <f>IF(O59&lt;P59,1,0)+IF(O60&lt;P60,1,0)+IF(O61&lt;P61,1,0)+IF(O62&lt;P62,1,0)</f>
        <v>0</v>
      </c>
      <c r="S58" s="58">
        <f>SUM(O59:O62)</f>
        <v>0</v>
      </c>
      <c r="T58" s="58">
        <f>SUM(P59:P62)</f>
        <v>0</v>
      </c>
      <c r="U58" s="58">
        <f>SUM(E59:E62,G59:G62,I59:I62,K59:K62,M59:M62)</f>
        <v>0</v>
      </c>
      <c r="V58" s="59">
        <f>SUM(F59:F62,H59:H62,J59:J62,L59:L62,N59:N62)</f>
        <v>0</v>
      </c>
    </row>
    <row r="59" spans="1:22" ht="18.75" x14ac:dyDescent="0.3">
      <c r="B59" s="61"/>
      <c r="C59" s="41">
        <v>4</v>
      </c>
      <c r="D59" s="65"/>
      <c r="E59" s="50"/>
      <c r="F59" s="45"/>
      <c r="G59" s="50"/>
      <c r="H59" s="45"/>
      <c r="I59" s="44"/>
      <c r="J59" s="45"/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0</v>
      </c>
    </row>
    <row r="60" spans="1:22" ht="18.75" x14ac:dyDescent="0.3">
      <c r="B60" s="62"/>
      <c r="C60" s="42">
        <v>3</v>
      </c>
      <c r="D60" s="66"/>
      <c r="E60" s="51"/>
      <c r="F60" s="47"/>
      <c r="G60" s="51"/>
      <c r="H60" s="47"/>
      <c r="I60" s="46"/>
      <c r="J60" s="47"/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0</v>
      </c>
    </row>
    <row r="61" spans="1:22" ht="18.75" x14ac:dyDescent="0.3">
      <c r="B61" s="62"/>
      <c r="C61" s="42">
        <v>1</v>
      </c>
      <c r="D61" s="66"/>
      <c r="E61" s="51"/>
      <c r="F61" s="47"/>
      <c r="G61" s="51"/>
      <c r="H61" s="47"/>
      <c r="I61" s="46"/>
      <c r="J61" s="47"/>
      <c r="K61" s="51"/>
      <c r="L61" s="47"/>
      <c r="M61" s="46"/>
      <c r="N61" s="47"/>
      <c r="O61" s="46">
        <f t="shared" si="14"/>
        <v>0</v>
      </c>
      <c r="P61" s="47">
        <f t="shared" si="15"/>
        <v>0</v>
      </c>
    </row>
    <row r="62" spans="1:22" ht="19.5" thickBot="1" x14ac:dyDescent="0.35">
      <c r="B62" s="63"/>
      <c r="C62" s="43">
        <v>2</v>
      </c>
      <c r="D62" s="67"/>
      <c r="E62" s="52"/>
      <c r="F62" s="49"/>
      <c r="G62" s="52"/>
      <c r="H62" s="49"/>
      <c r="I62" s="48"/>
      <c r="J62" s="49"/>
      <c r="K62" s="52"/>
      <c r="L62" s="49"/>
      <c r="M62" s="48"/>
      <c r="N62" s="49"/>
      <c r="O62" s="48">
        <f t="shared" si="14"/>
        <v>0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94" t="s">
        <v>24</v>
      </c>
      <c r="R65" s="95"/>
      <c r="S65" s="95" t="s">
        <v>25</v>
      </c>
      <c r="T65" s="95"/>
      <c r="U65" s="95" t="s">
        <v>26</v>
      </c>
      <c r="V65" s="96"/>
    </row>
    <row r="66" spans="1:22" ht="19.5" thickBot="1" x14ac:dyDescent="0.3">
      <c r="A66" t="str">
        <f>IF(B66="","",B66&amp;"|"&amp;D66)</f>
        <v/>
      </c>
      <c r="B66" s="53"/>
      <c r="C66" s="54" t="s">
        <v>22</v>
      </c>
      <c r="D66" s="55"/>
      <c r="E66" s="91" t="s">
        <v>17</v>
      </c>
      <c r="F66" s="92"/>
      <c r="G66" s="91" t="s">
        <v>18</v>
      </c>
      <c r="H66" s="92"/>
      <c r="I66" s="93" t="s">
        <v>19</v>
      </c>
      <c r="J66" s="93"/>
      <c r="K66" s="91" t="s">
        <v>20</v>
      </c>
      <c r="L66" s="92"/>
      <c r="M66" s="93" t="s">
        <v>21</v>
      </c>
      <c r="N66" s="92"/>
      <c r="O66" s="93" t="s">
        <v>23</v>
      </c>
      <c r="P66" s="93"/>
      <c r="Q66" s="57">
        <f>IF(O67&gt;P67,1,0)+IF(O68&gt;P68,1,0)+IF(O69&gt;P69,1,0)+IF(O70&gt;P70,1,0)</f>
        <v>0</v>
      </c>
      <c r="R66" s="58">
        <f>IF(O67&lt;P67,1,0)+IF(O68&lt;P68,1,0)+IF(O69&lt;P69,1,0)+IF(O70&lt;P70,1,0)</f>
        <v>0</v>
      </c>
      <c r="S66" s="58">
        <f>SUM(O67:O70)</f>
        <v>0</v>
      </c>
      <c r="T66" s="58">
        <f>SUM(P67:P70)</f>
        <v>0</v>
      </c>
      <c r="U66" s="58">
        <f>SUM(E67:E70,G67:G70,I67:I70,K67:K70,M67:M70)</f>
        <v>0</v>
      </c>
      <c r="V66" s="59">
        <f>SUM(F67:F70,H67:H70,J67:J70,L67:L70,N67:N70)</f>
        <v>0</v>
      </c>
    </row>
    <row r="67" spans="1:22" ht="18.75" x14ac:dyDescent="0.3">
      <c r="B67" s="61"/>
      <c r="C67" s="41">
        <v>4</v>
      </c>
      <c r="D67" s="65"/>
      <c r="E67" s="50"/>
      <c r="F67" s="45"/>
      <c r="G67" s="50"/>
      <c r="H67" s="45"/>
      <c r="I67" s="44"/>
      <c r="J67" s="45"/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0</v>
      </c>
    </row>
    <row r="68" spans="1:22" ht="18.75" x14ac:dyDescent="0.3">
      <c r="B68" s="62"/>
      <c r="C68" s="42">
        <v>3</v>
      </c>
      <c r="D68" s="66"/>
      <c r="E68" s="51"/>
      <c r="F68" s="47"/>
      <c r="G68" s="51"/>
      <c r="H68" s="47"/>
      <c r="I68" s="46"/>
      <c r="J68" s="47"/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62"/>
      <c r="C69" s="42">
        <v>1</v>
      </c>
      <c r="D69" s="66"/>
      <c r="E69" s="51"/>
      <c r="F69" s="47"/>
      <c r="G69" s="51"/>
      <c r="H69" s="47"/>
      <c r="I69" s="46"/>
      <c r="J69" s="47"/>
      <c r="K69" s="51"/>
      <c r="L69" s="47"/>
      <c r="M69" s="46"/>
      <c r="N69" s="47"/>
      <c r="O69" s="46">
        <f t="shared" si="16"/>
        <v>0</v>
      </c>
      <c r="P69" s="47">
        <f t="shared" si="17"/>
        <v>0</v>
      </c>
    </row>
    <row r="70" spans="1:22" ht="19.5" thickBot="1" x14ac:dyDescent="0.35">
      <c r="B70" s="63"/>
      <c r="C70" s="43">
        <v>2</v>
      </c>
      <c r="D70" s="67"/>
      <c r="E70" s="52"/>
      <c r="F70" s="49"/>
      <c r="G70" s="52"/>
      <c r="H70" s="49"/>
      <c r="I70" s="48"/>
      <c r="J70" s="49"/>
      <c r="K70" s="52"/>
      <c r="L70" s="49"/>
      <c r="M70" s="48"/>
      <c r="N70" s="49"/>
      <c r="O70" s="48">
        <f t="shared" si="16"/>
        <v>0</v>
      </c>
      <c r="P70" s="49">
        <f t="shared" si="17"/>
        <v>0</v>
      </c>
    </row>
    <row r="72" spans="1:22" ht="15.75" thickBot="1" x14ac:dyDescent="0.3"/>
    <row r="73" spans="1:22" ht="15.75" thickBot="1" x14ac:dyDescent="0.3">
      <c r="Q73" s="94" t="s">
        <v>24</v>
      </c>
      <c r="R73" s="95"/>
      <c r="S73" s="95" t="s">
        <v>25</v>
      </c>
      <c r="T73" s="95"/>
      <c r="U73" s="95" t="s">
        <v>26</v>
      </c>
      <c r="V73" s="96"/>
    </row>
    <row r="74" spans="1:22" ht="19.5" thickBot="1" x14ac:dyDescent="0.3">
      <c r="A74" t="str">
        <f>IF(B74="","",B74&amp;"|"&amp;D74)</f>
        <v/>
      </c>
      <c r="B74" s="53"/>
      <c r="C74" s="54" t="s">
        <v>22</v>
      </c>
      <c r="D74" s="55"/>
      <c r="E74" s="91" t="s">
        <v>17</v>
      </c>
      <c r="F74" s="92"/>
      <c r="G74" s="91" t="s">
        <v>18</v>
      </c>
      <c r="H74" s="92"/>
      <c r="I74" s="93" t="s">
        <v>19</v>
      </c>
      <c r="J74" s="93"/>
      <c r="K74" s="91" t="s">
        <v>20</v>
      </c>
      <c r="L74" s="92"/>
      <c r="M74" s="93" t="s">
        <v>21</v>
      </c>
      <c r="N74" s="92"/>
      <c r="O74" s="93" t="s">
        <v>23</v>
      </c>
      <c r="P74" s="93"/>
      <c r="Q74" s="57">
        <f>IF(O75&gt;P75,1,0)+IF(O76&gt;P76,1,0)+IF(O77&gt;P77,1,0)+IF(O78&gt;P78,1,0)</f>
        <v>0</v>
      </c>
      <c r="R74" s="58">
        <f>IF(O75&lt;P75,1,0)+IF(O76&lt;P76,1,0)+IF(O77&lt;P77,1,0)+IF(O78&lt;P78,1,0)</f>
        <v>0</v>
      </c>
      <c r="S74" s="58">
        <f>SUM(O75:O78)</f>
        <v>0</v>
      </c>
      <c r="T74" s="58">
        <f>SUM(P75:P78)</f>
        <v>0</v>
      </c>
      <c r="U74" s="58">
        <f>SUM(E75:E78,G75:G78,I75:I78,K75:K78,M75:M78)</f>
        <v>0</v>
      </c>
      <c r="V74" s="59">
        <f>SUM(F75:F78,H75:H78,J75:J78,L75:L78,N75:N78)</f>
        <v>0</v>
      </c>
    </row>
    <row r="75" spans="1:22" ht="18.75" x14ac:dyDescent="0.3">
      <c r="B75" s="61"/>
      <c r="C75" s="41">
        <v>4</v>
      </c>
      <c r="D75" s="65"/>
      <c r="E75" s="50"/>
      <c r="F75" s="45"/>
      <c r="G75" s="50"/>
      <c r="H75" s="45"/>
      <c r="I75" s="44"/>
      <c r="J75" s="45"/>
      <c r="K75" s="50"/>
      <c r="L75" s="45"/>
      <c r="M75" s="44"/>
      <c r="N75" s="45"/>
      <c r="O75" s="44">
        <f>IF(E75&gt;F75,1,0)+IF(G75&gt;H75,1,0)+IF(I75&gt;J75,1,0)+IF(K75&gt;L75,1,0)+IF(M75&gt;N75,1,0)</f>
        <v>0</v>
      </c>
      <c r="P75" s="45">
        <f>IF(E75&lt;F75,1,0)+IF(G75&lt;H75,1,0)+IF(I75&lt;J75,1,0)+IF(K75&lt;L75,1,0)+IF(M75&lt;N75,1,0)</f>
        <v>0</v>
      </c>
    </row>
    <row r="76" spans="1:22" ht="18.75" x14ac:dyDescent="0.3">
      <c r="B76" s="62"/>
      <c r="C76" s="42">
        <v>3</v>
      </c>
      <c r="D76" s="66"/>
      <c r="E76" s="51"/>
      <c r="F76" s="47"/>
      <c r="G76" s="51"/>
      <c r="H76" s="47"/>
      <c r="I76" s="46"/>
      <c r="J76" s="47"/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0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62"/>
      <c r="C77" s="42">
        <v>1</v>
      </c>
      <c r="D77" s="66"/>
      <c r="E77" s="51"/>
      <c r="F77" s="47"/>
      <c r="G77" s="51"/>
      <c r="H77" s="47"/>
      <c r="I77" s="46"/>
      <c r="J77" s="47"/>
      <c r="K77" s="51"/>
      <c r="L77" s="47"/>
      <c r="M77" s="46"/>
      <c r="N77" s="47"/>
      <c r="O77" s="46">
        <f t="shared" si="18"/>
        <v>0</v>
      </c>
      <c r="P77" s="47">
        <f t="shared" si="19"/>
        <v>0</v>
      </c>
    </row>
    <row r="78" spans="1:22" ht="19.5" thickBot="1" x14ac:dyDescent="0.35">
      <c r="B78" s="63"/>
      <c r="C78" s="43">
        <v>2</v>
      </c>
      <c r="D78" s="67"/>
      <c r="E78" s="52"/>
      <c r="F78" s="49"/>
      <c r="G78" s="52"/>
      <c r="H78" s="49"/>
      <c r="I78" s="48"/>
      <c r="J78" s="49"/>
      <c r="K78" s="52"/>
      <c r="L78" s="49"/>
      <c r="M78" s="48"/>
      <c r="N78" s="49"/>
      <c r="O78" s="48">
        <f t="shared" si="18"/>
        <v>0</v>
      </c>
      <c r="P78" s="49">
        <f t="shared" si="19"/>
        <v>0</v>
      </c>
    </row>
    <row r="81" spans="1:22" ht="15.75" thickBot="1" x14ac:dyDescent="0.3"/>
    <row r="82" spans="1:22" ht="19.5" thickBot="1" x14ac:dyDescent="0.3">
      <c r="A82" t="str">
        <f>IF(B82="","",B82&amp;"|"&amp;D82)</f>
        <v/>
      </c>
      <c r="B82" s="53"/>
      <c r="C82" s="54" t="s">
        <v>22</v>
      </c>
      <c r="D82" s="55"/>
      <c r="E82" s="91" t="s">
        <v>17</v>
      </c>
      <c r="F82" s="92"/>
      <c r="G82" s="91" t="s">
        <v>18</v>
      </c>
      <c r="H82" s="92"/>
      <c r="I82" s="93" t="s">
        <v>19</v>
      </c>
      <c r="J82" s="93"/>
      <c r="K82" s="91" t="s">
        <v>20</v>
      </c>
      <c r="L82" s="92"/>
      <c r="M82" s="93" t="s">
        <v>21</v>
      </c>
      <c r="N82" s="92"/>
      <c r="O82" s="93" t="s">
        <v>23</v>
      </c>
      <c r="P82" s="93"/>
      <c r="Q82" s="57">
        <f>IF(O83&gt;P83,1,0)+IF(O84&gt;P84,1,0)+IF(O85&gt;P85,1,0)+IF(O86&gt;P86,1,0)</f>
        <v>0</v>
      </c>
      <c r="R82" s="58">
        <f>IF(O83&lt;P83,1,0)+IF(O84&lt;P84,1,0)+IF(O85&lt;P85,1,0)+IF(O86&lt;P86,1,0)</f>
        <v>0</v>
      </c>
      <c r="S82" s="58">
        <f>SUM(O83:O86)</f>
        <v>0</v>
      </c>
      <c r="T82" s="58">
        <f>SUM(P83:P86)</f>
        <v>0</v>
      </c>
      <c r="U82" s="58">
        <f>SUM(E83:E86,G83:G86,I83:I86,K83:K86,M83:M86)</f>
        <v>0</v>
      </c>
      <c r="V82" s="59">
        <f>SUM(F83:F86,H83:H86,J83:J86,L83:L86,N83:N86)</f>
        <v>0</v>
      </c>
    </row>
    <row r="83" spans="1:22" ht="18.75" x14ac:dyDescent="0.3">
      <c r="B83" s="61"/>
      <c r="C83" s="41">
        <v>4</v>
      </c>
      <c r="D83" s="65"/>
      <c r="E83" s="50"/>
      <c r="F83" s="45"/>
      <c r="G83" s="50"/>
      <c r="H83" s="45"/>
      <c r="I83" s="44"/>
      <c r="J83" s="45"/>
      <c r="K83" s="50"/>
      <c r="L83" s="45"/>
      <c r="M83" s="44"/>
      <c r="N83" s="45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0</v>
      </c>
    </row>
    <row r="84" spans="1:22" ht="18.75" x14ac:dyDescent="0.3">
      <c r="B84" s="62"/>
      <c r="C84" s="42">
        <v>3</v>
      </c>
      <c r="D84" s="66"/>
      <c r="E84" s="51"/>
      <c r="F84" s="47"/>
      <c r="G84" s="51"/>
      <c r="H84" s="47"/>
      <c r="I84" s="46"/>
      <c r="J84" s="47"/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0</v>
      </c>
      <c r="P84" s="47">
        <f t="shared" ref="P84:P86" si="21">IF(E84&lt;F84,1,0)+IF(G84&lt;H84,1,0)+IF(I84&lt;J84,1,0)+IF(K84&lt;L84,1,0)+IF(M84&lt;N84,1,0)</f>
        <v>0</v>
      </c>
    </row>
    <row r="85" spans="1:22" ht="18.75" x14ac:dyDescent="0.3">
      <c r="B85" s="62"/>
      <c r="C85" s="42">
        <v>1</v>
      </c>
      <c r="D85" s="66"/>
      <c r="E85" s="51"/>
      <c r="F85" s="47"/>
      <c r="G85" s="51"/>
      <c r="H85" s="47"/>
      <c r="I85" s="46"/>
      <c r="J85" s="47"/>
      <c r="K85" s="51"/>
      <c r="L85" s="47"/>
      <c r="M85" s="46"/>
      <c r="N85" s="47"/>
      <c r="O85" s="46">
        <f t="shared" si="20"/>
        <v>0</v>
      </c>
      <c r="P85" s="47">
        <f t="shared" si="21"/>
        <v>0</v>
      </c>
    </row>
    <row r="86" spans="1:22" ht="19.5" thickBot="1" x14ac:dyDescent="0.35">
      <c r="B86" s="63"/>
      <c r="C86" s="43">
        <v>2</v>
      </c>
      <c r="D86" s="67"/>
      <c r="E86" s="52"/>
      <c r="F86" s="49"/>
      <c r="G86" s="52"/>
      <c r="H86" s="49"/>
      <c r="I86" s="48"/>
      <c r="J86" s="49"/>
      <c r="K86" s="52"/>
      <c r="L86" s="49"/>
      <c r="M86" s="48"/>
      <c r="N86" s="49"/>
      <c r="O86" s="48">
        <f t="shared" si="20"/>
        <v>0</v>
      </c>
      <c r="P86" s="49">
        <f t="shared" si="21"/>
        <v>0</v>
      </c>
    </row>
    <row r="88" spans="1:22" ht="15.75" thickBot="1" x14ac:dyDescent="0.3"/>
    <row r="89" spans="1:22" ht="15.75" thickBot="1" x14ac:dyDescent="0.3">
      <c r="Q89" s="94" t="s">
        <v>24</v>
      </c>
      <c r="R89" s="95"/>
      <c r="S89" s="95" t="s">
        <v>25</v>
      </c>
      <c r="T89" s="95"/>
      <c r="U89" s="95" t="s">
        <v>26</v>
      </c>
      <c r="V89" s="96"/>
    </row>
    <row r="90" spans="1:22" ht="19.5" thickBot="1" x14ac:dyDescent="0.3">
      <c r="A90" t="str">
        <f>IF(B90="","",B90&amp;"|"&amp;D90)</f>
        <v/>
      </c>
      <c r="B90" s="53"/>
      <c r="C90" s="54" t="s">
        <v>22</v>
      </c>
      <c r="D90" s="55"/>
      <c r="E90" s="91" t="s">
        <v>17</v>
      </c>
      <c r="F90" s="92"/>
      <c r="G90" s="91" t="s">
        <v>18</v>
      </c>
      <c r="H90" s="92"/>
      <c r="I90" s="93" t="s">
        <v>19</v>
      </c>
      <c r="J90" s="93"/>
      <c r="K90" s="91" t="s">
        <v>20</v>
      </c>
      <c r="L90" s="92"/>
      <c r="M90" s="93" t="s">
        <v>21</v>
      </c>
      <c r="N90" s="92"/>
      <c r="O90" s="93" t="s">
        <v>23</v>
      </c>
      <c r="P90" s="93"/>
      <c r="Q90" s="57">
        <f>IF(O91&gt;P91,1,0)+IF(O92&gt;P92,1,0)+IF(O93&gt;P93,1,0)+IF(O94&gt;P94,1,0)</f>
        <v>0</v>
      </c>
      <c r="R90" s="58">
        <f>IF(O91&lt;P91,1,0)+IF(O92&lt;P92,1,0)+IF(O93&lt;P93,1,0)+IF(O94&lt;P94,1,0)</f>
        <v>0</v>
      </c>
      <c r="S90" s="58">
        <f>SUM(O91:O94)</f>
        <v>0</v>
      </c>
      <c r="T90" s="58">
        <f>SUM(P91:P94)</f>
        <v>0</v>
      </c>
      <c r="U90" s="58">
        <f>SUM(E91:E94,G91:G94,I91:I94,K91:K94,M91:M94)</f>
        <v>0</v>
      </c>
      <c r="V90" s="59">
        <f>SUM(F91:F94,H91:H94,J91:J94,L91:L94,N91:N94)</f>
        <v>0</v>
      </c>
    </row>
    <row r="91" spans="1:22" ht="18.75" x14ac:dyDescent="0.3">
      <c r="B91" s="61"/>
      <c r="C91" s="41">
        <v>4</v>
      </c>
      <c r="D91" s="65"/>
      <c r="E91" s="50"/>
      <c r="F91" s="45"/>
      <c r="G91" s="50"/>
      <c r="H91" s="45"/>
      <c r="I91" s="44"/>
      <c r="J91" s="45"/>
      <c r="K91" s="50"/>
      <c r="L91" s="45"/>
      <c r="M91" s="44"/>
      <c r="N91" s="45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0</v>
      </c>
    </row>
    <row r="92" spans="1:22" ht="18.75" x14ac:dyDescent="0.3">
      <c r="B92" s="62"/>
      <c r="C92" s="42">
        <v>3</v>
      </c>
      <c r="D92" s="66"/>
      <c r="E92" s="51"/>
      <c r="F92" s="47"/>
      <c r="G92" s="51"/>
      <c r="H92" s="47"/>
      <c r="I92" s="46"/>
      <c r="J92" s="47"/>
      <c r="K92" s="51"/>
      <c r="L92" s="47"/>
      <c r="M92" s="46"/>
      <c r="N92" s="47"/>
      <c r="O92" s="46">
        <f t="shared" ref="O92:O94" si="22">IF(E92&gt;F92,1,0)+IF(G92&gt;H92,1,0)+IF(I92&gt;J92,1,0)+IF(K92&gt;L92,1,0)+IF(M92&gt;N92,1,0)</f>
        <v>0</v>
      </c>
      <c r="P92" s="47">
        <f t="shared" ref="P92:P94" si="23">IF(E92&lt;F92,1,0)+IF(G92&lt;H92,1,0)+IF(I92&lt;J92,1,0)+IF(K92&lt;L92,1,0)+IF(M92&lt;N92,1,0)</f>
        <v>0</v>
      </c>
    </row>
    <row r="93" spans="1:22" ht="18.75" x14ac:dyDescent="0.3">
      <c r="B93" s="62"/>
      <c r="C93" s="42">
        <v>1</v>
      </c>
      <c r="D93" s="66"/>
      <c r="E93" s="51"/>
      <c r="F93" s="47"/>
      <c r="G93" s="51"/>
      <c r="H93" s="47"/>
      <c r="I93" s="46"/>
      <c r="J93" s="47"/>
      <c r="K93" s="51"/>
      <c r="L93" s="47"/>
      <c r="M93" s="46"/>
      <c r="N93" s="47"/>
      <c r="O93" s="46">
        <f t="shared" si="22"/>
        <v>0</v>
      </c>
      <c r="P93" s="47">
        <f t="shared" si="23"/>
        <v>0</v>
      </c>
    </row>
    <row r="94" spans="1:22" ht="19.5" thickBot="1" x14ac:dyDescent="0.35">
      <c r="B94" s="63"/>
      <c r="C94" s="43">
        <v>2</v>
      </c>
      <c r="D94" s="67"/>
      <c r="E94" s="52"/>
      <c r="F94" s="49"/>
      <c r="G94" s="52"/>
      <c r="H94" s="49"/>
      <c r="I94" s="48"/>
      <c r="J94" s="49"/>
      <c r="K94" s="52"/>
      <c r="L94" s="49"/>
      <c r="M94" s="48"/>
      <c r="N94" s="49"/>
      <c r="O94" s="48">
        <f t="shared" si="22"/>
        <v>0</v>
      </c>
      <c r="P94" s="49">
        <f t="shared" si="23"/>
        <v>0</v>
      </c>
    </row>
  </sheetData>
  <mergeCells count="105"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E82:F82"/>
    <mergeCell ref="G82:H82"/>
    <mergeCell ref="I82:J82"/>
    <mergeCell ref="K82:L82"/>
    <mergeCell ref="M82:N82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V94"/>
  <sheetViews>
    <sheetView topLeftCell="B1" workbookViewId="0">
      <selection activeCell="E3" sqref="E3:N6"/>
    </sheetView>
  </sheetViews>
  <sheetFormatPr defaultRowHeight="15" x14ac:dyDescent="0.25"/>
  <cols>
    <col min="1" max="1" width="16.85546875" hidden="1" customWidth="1"/>
    <col min="2" max="2" width="35.42578125" style="60" customWidth="1"/>
    <col min="3" max="3" width="9.140625" customWidth="1"/>
    <col min="4" max="4" width="30.85546875" style="64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94" t="s">
        <v>24</v>
      </c>
      <c r="R1" s="95"/>
      <c r="S1" s="95" t="s">
        <v>25</v>
      </c>
      <c r="T1" s="95"/>
      <c r="U1" s="95" t="s">
        <v>26</v>
      </c>
      <c r="V1" s="96"/>
    </row>
    <row r="2" spans="1:22" ht="19.5" thickBot="1" x14ac:dyDescent="0.3">
      <c r="A2" t="str">
        <f>IF(B2="","",B2&amp;"|"&amp;D2)</f>
        <v/>
      </c>
      <c r="B2" s="53"/>
      <c r="C2" s="54" t="s">
        <v>22</v>
      </c>
      <c r="D2" s="55"/>
      <c r="E2" s="91" t="s">
        <v>17</v>
      </c>
      <c r="F2" s="92"/>
      <c r="G2" s="91" t="s">
        <v>18</v>
      </c>
      <c r="H2" s="92"/>
      <c r="I2" s="93" t="s">
        <v>19</v>
      </c>
      <c r="J2" s="93"/>
      <c r="K2" s="91" t="s">
        <v>20</v>
      </c>
      <c r="L2" s="92"/>
      <c r="M2" s="93" t="s">
        <v>21</v>
      </c>
      <c r="N2" s="92"/>
      <c r="O2" s="93" t="s">
        <v>23</v>
      </c>
      <c r="P2" s="93"/>
      <c r="Q2" s="57">
        <f>IF(O3&gt;P3,1,0)+IF(O4&gt;P4,1,0)+IF(O5&gt;P5,1,0)+IF(O6&gt;P6,1,0)</f>
        <v>0</v>
      </c>
      <c r="R2" s="58">
        <f>IF(O3&lt;P3,1,0)+IF(O4&lt;P4,1,0)+IF(O5&lt;P5,1,0)+IF(O6&lt;P6,1,0)</f>
        <v>0</v>
      </c>
      <c r="S2" s="58">
        <f>SUM(O3:O6)</f>
        <v>0</v>
      </c>
      <c r="T2" s="58">
        <f>SUM(P3:P6)</f>
        <v>0</v>
      </c>
      <c r="U2" s="58">
        <f>SUM(E3:E6,G3:G6,I3:I6,K3:K6,M3:M6)</f>
        <v>0</v>
      </c>
      <c r="V2" s="59">
        <f>SUM(F3:F6,H3:H6,J3:J6,L3:L6,N3:N6)</f>
        <v>0</v>
      </c>
    </row>
    <row r="3" spans="1:22" ht="18" x14ac:dyDescent="0.35">
      <c r="B3" s="61"/>
      <c r="C3" s="41">
        <v>4</v>
      </c>
      <c r="D3" s="65"/>
      <c r="E3" s="50"/>
      <c r="F3" s="45"/>
      <c r="G3" s="50"/>
      <c r="H3" s="45"/>
      <c r="I3" s="44"/>
      <c r="J3" s="45"/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0</v>
      </c>
    </row>
    <row r="4" spans="1:22" ht="18" x14ac:dyDescent="0.35">
      <c r="B4" s="62"/>
      <c r="C4" s="42">
        <v>3</v>
      </c>
      <c r="D4" s="66"/>
      <c r="E4" s="51"/>
      <c r="F4" s="47"/>
      <c r="G4" s="51"/>
      <c r="H4" s="47"/>
      <c r="I4" s="46"/>
      <c r="J4" s="47"/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0</v>
      </c>
    </row>
    <row r="5" spans="1:22" ht="18" x14ac:dyDescent="0.35">
      <c r="B5" s="62"/>
      <c r="C5" s="42">
        <v>1</v>
      </c>
      <c r="D5" s="66"/>
      <c r="E5" s="51"/>
      <c r="F5" s="47"/>
      <c r="G5" s="51"/>
      <c r="H5" s="47"/>
      <c r="I5" s="46"/>
      <c r="J5" s="47"/>
      <c r="K5" s="51"/>
      <c r="L5" s="47"/>
      <c r="M5" s="46"/>
      <c r="N5" s="47"/>
      <c r="O5" s="46">
        <f t="shared" si="0"/>
        <v>0</v>
      </c>
      <c r="P5" s="47">
        <f t="shared" si="1"/>
        <v>0</v>
      </c>
    </row>
    <row r="6" spans="1:22" ht="15.75" customHeight="1" thickBot="1" x14ac:dyDescent="0.4">
      <c r="B6" s="63"/>
      <c r="C6" s="43">
        <v>2</v>
      </c>
      <c r="D6" s="67"/>
      <c r="E6" s="52"/>
      <c r="F6" s="49"/>
      <c r="G6" s="52"/>
      <c r="H6" s="49"/>
      <c r="I6" s="48"/>
      <c r="J6" s="49"/>
      <c r="K6" s="52"/>
      <c r="L6" s="49"/>
      <c r="M6" s="48"/>
      <c r="N6" s="49"/>
      <c r="O6" s="48">
        <f t="shared" si="0"/>
        <v>0</v>
      </c>
      <c r="P6" s="49">
        <f t="shared" si="1"/>
        <v>0</v>
      </c>
    </row>
    <row r="8" spans="1:22" thickBot="1" x14ac:dyDescent="0.35"/>
    <row r="9" spans="1:22" ht="15.75" thickBot="1" x14ac:dyDescent="0.3">
      <c r="Q9" s="94" t="s">
        <v>24</v>
      </c>
      <c r="R9" s="95"/>
      <c r="S9" s="95" t="s">
        <v>25</v>
      </c>
      <c r="T9" s="95"/>
      <c r="U9" s="95" t="s">
        <v>26</v>
      </c>
      <c r="V9" s="96"/>
    </row>
    <row r="10" spans="1:22" ht="19.5" thickBot="1" x14ac:dyDescent="0.3">
      <c r="A10" t="str">
        <f>IF(B10="","",B10&amp;"|"&amp;D10)</f>
        <v/>
      </c>
      <c r="B10" s="53"/>
      <c r="C10" s="54" t="s">
        <v>22</v>
      </c>
      <c r="D10" s="55"/>
      <c r="E10" s="91" t="s">
        <v>17</v>
      </c>
      <c r="F10" s="92"/>
      <c r="G10" s="91" t="s">
        <v>18</v>
      </c>
      <c r="H10" s="92"/>
      <c r="I10" s="93" t="s">
        <v>19</v>
      </c>
      <c r="J10" s="93"/>
      <c r="K10" s="91" t="s">
        <v>20</v>
      </c>
      <c r="L10" s="92"/>
      <c r="M10" s="93" t="s">
        <v>21</v>
      </c>
      <c r="N10" s="92"/>
      <c r="O10" s="93" t="s">
        <v>23</v>
      </c>
      <c r="P10" s="93"/>
      <c r="Q10" s="57">
        <f>IF(O11&gt;P11,1,0)+IF(O12&gt;P12,1,0)+IF(O13&gt;P13,1,0)+IF(O14&gt;P14,1,0)</f>
        <v>0</v>
      </c>
      <c r="R10" s="58">
        <f>IF(O11&lt;P11,1,0)+IF(O12&lt;P12,1,0)+IF(O13&lt;P13,1,0)+IF(O14&lt;P14,1,0)</f>
        <v>0</v>
      </c>
      <c r="S10" s="58">
        <f>SUM(O11:O14)</f>
        <v>0</v>
      </c>
      <c r="T10" s="58">
        <f>SUM(P11:P14)</f>
        <v>0</v>
      </c>
      <c r="U10" s="58">
        <f>SUM(E11:E14,G11:G14,I11:I14,K11:K14,M11:M14)</f>
        <v>0</v>
      </c>
      <c r="V10" s="59">
        <f>SUM(F11:F14,H11:H14,J11:J14,L11:L14,N11:N14)</f>
        <v>0</v>
      </c>
    </row>
    <row r="11" spans="1:22" ht="18" x14ac:dyDescent="0.35">
      <c r="B11" s="61"/>
      <c r="C11" s="41">
        <v>4</v>
      </c>
      <c r="D11" s="65"/>
      <c r="E11" s="50"/>
      <c r="F11" s="45"/>
      <c r="G11" s="50"/>
      <c r="H11" s="45"/>
      <c r="I11" s="44"/>
      <c r="J11" s="45"/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0</v>
      </c>
    </row>
    <row r="12" spans="1:22" ht="18" x14ac:dyDescent="0.35">
      <c r="B12" s="62"/>
      <c r="C12" s="42">
        <v>3</v>
      </c>
      <c r="D12" s="66"/>
      <c r="E12" s="51"/>
      <c r="F12" s="47"/>
      <c r="G12" s="51"/>
      <c r="H12" s="47"/>
      <c r="I12" s="46"/>
      <c r="J12" s="47"/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0</v>
      </c>
    </row>
    <row r="13" spans="1:22" ht="18" x14ac:dyDescent="0.35">
      <c r="B13" s="62"/>
      <c r="C13" s="42">
        <v>1</v>
      </c>
      <c r="D13" s="66"/>
      <c r="E13" s="51"/>
      <c r="F13" s="47"/>
      <c r="G13" s="51"/>
      <c r="H13" s="47"/>
      <c r="I13" s="46"/>
      <c r="J13" s="47"/>
      <c r="K13" s="51"/>
      <c r="L13" s="47"/>
      <c r="M13" s="46"/>
      <c r="N13" s="47"/>
      <c r="O13" s="46">
        <f t="shared" si="2"/>
        <v>0</v>
      </c>
      <c r="P13" s="47">
        <f t="shared" si="3"/>
        <v>0</v>
      </c>
    </row>
    <row r="14" spans="1:22" ht="18.600000000000001" thickBot="1" x14ac:dyDescent="0.4">
      <c r="B14" s="63"/>
      <c r="C14" s="43">
        <v>2</v>
      </c>
      <c r="D14" s="67"/>
      <c r="E14" s="52"/>
      <c r="F14" s="49"/>
      <c r="G14" s="52"/>
      <c r="H14" s="49"/>
      <c r="I14" s="48"/>
      <c r="J14" s="49"/>
      <c r="K14" s="52"/>
      <c r="L14" s="49"/>
      <c r="M14" s="48"/>
      <c r="N14" s="49"/>
      <c r="O14" s="48">
        <f t="shared" si="2"/>
        <v>0</v>
      </c>
      <c r="P14" s="49">
        <f t="shared" si="3"/>
        <v>0</v>
      </c>
    </row>
    <row r="16" spans="1:22" thickBot="1" x14ac:dyDescent="0.35"/>
    <row r="17" spans="1:22" ht="15.75" thickBot="1" x14ac:dyDescent="0.3">
      <c r="Q17" s="94" t="s">
        <v>24</v>
      </c>
      <c r="R17" s="95"/>
      <c r="S17" s="95" t="s">
        <v>25</v>
      </c>
      <c r="T17" s="95"/>
      <c r="U17" s="95" t="s">
        <v>26</v>
      </c>
      <c r="V17" s="96"/>
    </row>
    <row r="18" spans="1:22" ht="19.5" thickBot="1" x14ac:dyDescent="0.3">
      <c r="A18" t="str">
        <f>IF(B18="","",B18&amp;"|"&amp;D18)</f>
        <v/>
      </c>
      <c r="B18" s="53"/>
      <c r="C18" s="54" t="s">
        <v>22</v>
      </c>
      <c r="D18" s="55"/>
      <c r="E18" s="91" t="s">
        <v>17</v>
      </c>
      <c r="F18" s="92"/>
      <c r="G18" s="91" t="s">
        <v>18</v>
      </c>
      <c r="H18" s="92"/>
      <c r="I18" s="93" t="s">
        <v>19</v>
      </c>
      <c r="J18" s="93"/>
      <c r="K18" s="91" t="s">
        <v>20</v>
      </c>
      <c r="L18" s="92"/>
      <c r="M18" s="93" t="s">
        <v>21</v>
      </c>
      <c r="N18" s="92"/>
      <c r="O18" s="93" t="s">
        <v>23</v>
      </c>
      <c r="P18" s="93"/>
      <c r="Q18" s="57">
        <f>IF(O19&gt;P19,1,0)+IF(O20&gt;P20,1,0)+IF(O21&gt;P21,1,0)+IF(O22&gt;P22,1,0)</f>
        <v>0</v>
      </c>
      <c r="R18" s="58">
        <f>IF(O19&lt;P19,1,0)+IF(O20&lt;P20,1,0)+IF(O21&lt;P21,1,0)+IF(O22&lt;P22,1,0)</f>
        <v>0</v>
      </c>
      <c r="S18" s="58">
        <f>SUM(O19:O22)</f>
        <v>0</v>
      </c>
      <c r="T18" s="58">
        <f>SUM(P19:P22)</f>
        <v>0</v>
      </c>
      <c r="U18" s="58">
        <f>SUM(E19:E22,G19:G22,I19:I22,K19:K22,M19:M22)</f>
        <v>0</v>
      </c>
      <c r="V18" s="59">
        <f>SUM(F19:F22,H19:H22,J19:J22,L19:L22,N19:N22)</f>
        <v>0</v>
      </c>
    </row>
    <row r="19" spans="1:22" ht="18" x14ac:dyDescent="0.35">
      <c r="B19" s="61"/>
      <c r="C19" s="41">
        <v>4</v>
      </c>
      <c r="D19" s="65"/>
      <c r="E19" s="50"/>
      <c r="F19" s="45"/>
      <c r="G19" s="50"/>
      <c r="H19" s="45"/>
      <c r="I19" s="44"/>
      <c r="J19" s="45"/>
      <c r="K19" s="50"/>
      <c r="L19" s="45"/>
      <c r="M19" s="44"/>
      <c r="N19" s="45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0</v>
      </c>
    </row>
    <row r="20" spans="1:22" ht="18" x14ac:dyDescent="0.35">
      <c r="B20" s="62"/>
      <c r="C20" s="42">
        <v>3</v>
      </c>
      <c r="D20" s="66"/>
      <c r="E20" s="51"/>
      <c r="F20" s="47"/>
      <c r="G20" s="51"/>
      <c r="H20" s="47"/>
      <c r="I20" s="46"/>
      <c r="J20" s="47"/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0</v>
      </c>
    </row>
    <row r="21" spans="1:22" ht="18" x14ac:dyDescent="0.35">
      <c r="B21" s="62"/>
      <c r="C21" s="42">
        <v>1</v>
      </c>
      <c r="D21" s="66"/>
      <c r="E21" s="51"/>
      <c r="F21" s="47"/>
      <c r="G21" s="51"/>
      <c r="H21" s="47"/>
      <c r="I21" s="46"/>
      <c r="J21" s="47"/>
      <c r="K21" s="51"/>
      <c r="L21" s="47"/>
      <c r="M21" s="46"/>
      <c r="N21" s="47"/>
      <c r="O21" s="46">
        <f t="shared" si="4"/>
        <v>0</v>
      </c>
      <c r="P21" s="47">
        <f t="shared" si="5"/>
        <v>0</v>
      </c>
    </row>
    <row r="22" spans="1:22" ht="18.600000000000001" thickBot="1" x14ac:dyDescent="0.4">
      <c r="B22" s="63"/>
      <c r="C22" s="43">
        <v>2</v>
      </c>
      <c r="D22" s="67"/>
      <c r="E22" s="52"/>
      <c r="F22" s="49"/>
      <c r="G22" s="52"/>
      <c r="H22" s="49"/>
      <c r="I22" s="48"/>
      <c r="J22" s="49"/>
      <c r="K22" s="52"/>
      <c r="L22" s="49"/>
      <c r="M22" s="48"/>
      <c r="N22" s="49"/>
      <c r="O22" s="48">
        <f t="shared" si="4"/>
        <v>0</v>
      </c>
      <c r="P22" s="49">
        <f t="shared" si="5"/>
        <v>0</v>
      </c>
    </row>
    <row r="24" spans="1:22" thickBot="1" x14ac:dyDescent="0.35"/>
    <row r="25" spans="1:22" ht="15.75" thickBot="1" x14ac:dyDescent="0.3">
      <c r="Q25" s="94" t="s">
        <v>24</v>
      </c>
      <c r="R25" s="95"/>
      <c r="S25" s="95" t="s">
        <v>25</v>
      </c>
      <c r="T25" s="95"/>
      <c r="U25" s="95" t="s">
        <v>26</v>
      </c>
      <c r="V25" s="96"/>
    </row>
    <row r="26" spans="1:22" ht="19.5" thickBot="1" x14ac:dyDescent="0.3">
      <c r="A26" t="str">
        <f>IF(B26="","",B26&amp;"|"&amp;D26)</f>
        <v/>
      </c>
      <c r="B26" s="53"/>
      <c r="C26" s="54" t="s">
        <v>22</v>
      </c>
      <c r="D26" s="55"/>
      <c r="E26" s="91" t="s">
        <v>17</v>
      </c>
      <c r="F26" s="92"/>
      <c r="G26" s="91" t="s">
        <v>18</v>
      </c>
      <c r="H26" s="92"/>
      <c r="I26" s="93" t="s">
        <v>19</v>
      </c>
      <c r="J26" s="93"/>
      <c r="K26" s="91" t="s">
        <v>20</v>
      </c>
      <c r="L26" s="92"/>
      <c r="M26" s="93" t="s">
        <v>21</v>
      </c>
      <c r="N26" s="92"/>
      <c r="O26" s="93" t="s">
        <v>23</v>
      </c>
      <c r="P26" s="93"/>
      <c r="Q26" s="57">
        <f>IF(O27&gt;P27,1,0)+IF(O28&gt;P28,1,0)+IF(O29&gt;P29,1,0)+IF(O30&gt;P30,1,0)</f>
        <v>0</v>
      </c>
      <c r="R26" s="58">
        <f>IF(O27&lt;P27,1,0)+IF(O28&lt;P28,1,0)+IF(O29&lt;P29,1,0)+IF(O30&lt;P30,1,0)</f>
        <v>0</v>
      </c>
      <c r="S26" s="58">
        <f>SUM(O27:O30)</f>
        <v>0</v>
      </c>
      <c r="T26" s="58">
        <f>SUM(P27:P30)</f>
        <v>0</v>
      </c>
      <c r="U26" s="58">
        <f>SUM(E27:E30,G27:G30,I27:I30,K27:K30,M27:M30)</f>
        <v>0</v>
      </c>
      <c r="V26" s="59">
        <f>SUM(F27:F30,H27:H30,J27:J30,L27:L30,N27:N30)</f>
        <v>0</v>
      </c>
    </row>
    <row r="27" spans="1:22" ht="18" x14ac:dyDescent="0.35">
      <c r="B27" s="62"/>
      <c r="C27" s="41">
        <v>4</v>
      </c>
      <c r="D27" s="65"/>
      <c r="E27" s="50"/>
      <c r="F27" s="45"/>
      <c r="G27" s="50"/>
      <c r="H27" s="45"/>
      <c r="I27" s="44"/>
      <c r="J27" s="45"/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0</v>
      </c>
    </row>
    <row r="28" spans="1:22" ht="18" x14ac:dyDescent="0.35">
      <c r="B28" s="62"/>
      <c r="C28" s="42">
        <v>3</v>
      </c>
      <c r="D28" s="66"/>
      <c r="E28" s="51"/>
      <c r="F28" s="47"/>
      <c r="G28" s="51"/>
      <c r="H28" s="47"/>
      <c r="I28" s="46"/>
      <c r="J28" s="47"/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0</v>
      </c>
    </row>
    <row r="29" spans="1:22" ht="18" x14ac:dyDescent="0.35">
      <c r="B29" s="62"/>
      <c r="C29" s="42">
        <v>1</v>
      </c>
      <c r="D29" s="66"/>
      <c r="E29" s="51"/>
      <c r="F29" s="47"/>
      <c r="G29" s="51"/>
      <c r="H29" s="47"/>
      <c r="I29" s="46"/>
      <c r="J29" s="47"/>
      <c r="K29" s="51"/>
      <c r="L29" s="47"/>
      <c r="M29" s="46"/>
      <c r="N29" s="47"/>
      <c r="O29" s="46">
        <f t="shared" si="6"/>
        <v>0</v>
      </c>
      <c r="P29" s="47">
        <f t="shared" si="7"/>
        <v>0</v>
      </c>
    </row>
    <row r="30" spans="1:22" ht="18.600000000000001" thickBot="1" x14ac:dyDescent="0.4">
      <c r="B30" s="63"/>
      <c r="C30" s="43">
        <v>2</v>
      </c>
      <c r="D30" s="67"/>
      <c r="E30" s="52"/>
      <c r="F30" s="49"/>
      <c r="G30" s="52"/>
      <c r="H30" s="49"/>
      <c r="I30" s="48"/>
      <c r="J30" s="49"/>
      <c r="K30" s="52"/>
      <c r="L30" s="49"/>
      <c r="M30" s="48"/>
      <c r="N30" s="49"/>
      <c r="O30" s="48">
        <f t="shared" si="6"/>
        <v>0</v>
      </c>
      <c r="P30" s="49">
        <f t="shared" si="7"/>
        <v>0</v>
      </c>
    </row>
    <row r="32" spans="1:22" thickBot="1" x14ac:dyDescent="0.35"/>
    <row r="33" spans="1:22" ht="15.75" thickBot="1" x14ac:dyDescent="0.3">
      <c r="Q33" s="94" t="s">
        <v>24</v>
      </c>
      <c r="R33" s="95"/>
      <c r="S33" s="95" t="s">
        <v>25</v>
      </c>
      <c r="T33" s="95"/>
      <c r="U33" s="95" t="s">
        <v>26</v>
      </c>
      <c r="V33" s="96"/>
    </row>
    <row r="34" spans="1:22" ht="19.5" thickBot="1" x14ac:dyDescent="0.3">
      <c r="A34" t="str">
        <f>IF(B34="","",B34&amp;"|"&amp;D34)</f>
        <v/>
      </c>
      <c r="B34" s="53"/>
      <c r="C34" s="54" t="s">
        <v>22</v>
      </c>
      <c r="D34" s="55"/>
      <c r="E34" s="91" t="s">
        <v>17</v>
      </c>
      <c r="F34" s="92"/>
      <c r="G34" s="91" t="s">
        <v>18</v>
      </c>
      <c r="H34" s="92"/>
      <c r="I34" s="93" t="s">
        <v>19</v>
      </c>
      <c r="J34" s="93"/>
      <c r="K34" s="91" t="s">
        <v>20</v>
      </c>
      <c r="L34" s="92"/>
      <c r="M34" s="93" t="s">
        <v>21</v>
      </c>
      <c r="N34" s="92"/>
      <c r="O34" s="93" t="s">
        <v>23</v>
      </c>
      <c r="P34" s="93"/>
      <c r="Q34" s="57">
        <f>IF(O35&gt;P35,1,0)+IF(O36&gt;P36,1,0)+IF(O37&gt;P37,1,0)+IF(O38&gt;P38,1,0)</f>
        <v>0</v>
      </c>
      <c r="R34" s="58">
        <f>IF(O35&lt;P35,1,0)+IF(O36&lt;P36,1,0)+IF(O37&lt;P37,1,0)+IF(O38&lt;P38,1,0)</f>
        <v>0</v>
      </c>
      <c r="S34" s="58">
        <f>SUM(O35:O38)</f>
        <v>0</v>
      </c>
      <c r="T34" s="58">
        <f>SUM(P35:P38)</f>
        <v>0</v>
      </c>
      <c r="U34" s="58">
        <f>SUM(E35:E38,G35:G38,I35:I38,K35:K38,M35:M38)</f>
        <v>0</v>
      </c>
      <c r="V34" s="59">
        <f>SUM(F35:F38,H35:H38,J35:J38,L35:L38,N35:N38)</f>
        <v>0</v>
      </c>
    </row>
    <row r="35" spans="1:22" ht="18.75" x14ac:dyDescent="0.3">
      <c r="B35" s="61"/>
      <c r="C35" s="41">
        <v>4</v>
      </c>
      <c r="D35" s="65"/>
      <c r="E35" s="50"/>
      <c r="F35" s="45"/>
      <c r="G35" s="50"/>
      <c r="H35" s="45"/>
      <c r="I35" s="44"/>
      <c r="J35" s="45"/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0</v>
      </c>
    </row>
    <row r="36" spans="1:22" ht="18.75" x14ac:dyDescent="0.3">
      <c r="B36" s="62"/>
      <c r="C36" s="42">
        <v>3</v>
      </c>
      <c r="D36" s="66"/>
      <c r="E36" s="51"/>
      <c r="F36" s="47"/>
      <c r="G36" s="51"/>
      <c r="H36" s="47"/>
      <c r="I36" s="46"/>
      <c r="J36" s="47"/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0</v>
      </c>
    </row>
    <row r="37" spans="1:22" ht="18.75" x14ac:dyDescent="0.3">
      <c r="B37" s="62"/>
      <c r="C37" s="42">
        <v>1</v>
      </c>
      <c r="D37" s="66"/>
      <c r="E37" s="51"/>
      <c r="F37" s="47"/>
      <c r="G37" s="51"/>
      <c r="H37" s="47"/>
      <c r="I37" s="46"/>
      <c r="J37" s="47"/>
      <c r="K37" s="51"/>
      <c r="L37" s="47"/>
      <c r="M37" s="46"/>
      <c r="N37" s="47"/>
      <c r="O37" s="46">
        <f t="shared" si="8"/>
        <v>0</v>
      </c>
      <c r="P37" s="47">
        <f t="shared" si="9"/>
        <v>0</v>
      </c>
    </row>
    <row r="38" spans="1:22" ht="19.5" thickBot="1" x14ac:dyDescent="0.35">
      <c r="B38" s="63"/>
      <c r="C38" s="43">
        <v>2</v>
      </c>
      <c r="D38" s="67"/>
      <c r="E38" s="52"/>
      <c r="F38" s="49"/>
      <c r="G38" s="52"/>
      <c r="H38" s="49"/>
      <c r="I38" s="48"/>
      <c r="J38" s="49"/>
      <c r="K38" s="52"/>
      <c r="L38" s="49"/>
      <c r="M38" s="48"/>
      <c r="N38" s="49"/>
      <c r="O38" s="48">
        <f t="shared" si="8"/>
        <v>0</v>
      </c>
      <c r="P38" s="49">
        <f t="shared" si="9"/>
        <v>0</v>
      </c>
    </row>
    <row r="40" spans="1:22" ht="15.75" thickBot="1" x14ac:dyDescent="0.3"/>
    <row r="41" spans="1:22" ht="15.75" thickBot="1" x14ac:dyDescent="0.3">
      <c r="Q41" s="94" t="s">
        <v>24</v>
      </c>
      <c r="R41" s="95"/>
      <c r="S41" s="95" t="s">
        <v>25</v>
      </c>
      <c r="T41" s="95"/>
      <c r="U41" s="95" t="s">
        <v>26</v>
      </c>
      <c r="V41" s="96"/>
    </row>
    <row r="42" spans="1:22" ht="19.5" thickBot="1" x14ac:dyDescent="0.3">
      <c r="A42" t="str">
        <f>IF(B42="","",B42&amp;"|"&amp;D42)</f>
        <v/>
      </c>
      <c r="B42" s="53"/>
      <c r="C42" s="54" t="s">
        <v>22</v>
      </c>
      <c r="D42" s="55"/>
      <c r="E42" s="91" t="s">
        <v>17</v>
      </c>
      <c r="F42" s="92"/>
      <c r="G42" s="91" t="s">
        <v>18</v>
      </c>
      <c r="H42" s="92"/>
      <c r="I42" s="93" t="s">
        <v>19</v>
      </c>
      <c r="J42" s="93"/>
      <c r="K42" s="91" t="s">
        <v>20</v>
      </c>
      <c r="L42" s="92"/>
      <c r="M42" s="93" t="s">
        <v>21</v>
      </c>
      <c r="N42" s="92"/>
      <c r="O42" s="93" t="s">
        <v>23</v>
      </c>
      <c r="P42" s="93"/>
      <c r="Q42" s="57">
        <f>IF(O43&gt;P43,1,0)+IF(O44&gt;P44,1,0)+IF(O45&gt;P45,1,0)+IF(O46&gt;P46,1,0)</f>
        <v>0</v>
      </c>
      <c r="R42" s="58">
        <f>IF(O43&lt;P43,1,0)+IF(O44&lt;P44,1,0)+IF(O45&lt;P45,1,0)+IF(O46&lt;P46,1,0)</f>
        <v>0</v>
      </c>
      <c r="S42" s="58">
        <f>SUM(O43:O46)</f>
        <v>0</v>
      </c>
      <c r="T42" s="58">
        <f>SUM(P43:P46)</f>
        <v>0</v>
      </c>
      <c r="U42" s="58">
        <f>SUM(E43:E46,G43:G46,I43:I46,K43:K46,M43:M46)</f>
        <v>0</v>
      </c>
      <c r="V42" s="59">
        <f>SUM(F43:F46,H43:H46,J43:J46,L43:L46,N43:N46)</f>
        <v>0</v>
      </c>
    </row>
    <row r="43" spans="1:22" ht="18.75" x14ac:dyDescent="0.3">
      <c r="B43" s="61"/>
      <c r="C43" s="41">
        <v>4</v>
      </c>
      <c r="D43" s="65"/>
      <c r="E43" s="50"/>
      <c r="F43" s="45"/>
      <c r="G43" s="50"/>
      <c r="H43" s="45"/>
      <c r="I43" s="44"/>
      <c r="J43" s="45"/>
      <c r="K43" s="50"/>
      <c r="L43" s="45"/>
      <c r="M43" s="44"/>
      <c r="N43" s="45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0</v>
      </c>
    </row>
    <row r="44" spans="1:22" ht="18.75" x14ac:dyDescent="0.3">
      <c r="B44" s="62"/>
      <c r="C44" s="42">
        <v>3</v>
      </c>
      <c r="D44" s="66"/>
      <c r="E44" s="51"/>
      <c r="F44" s="47"/>
      <c r="G44" s="51"/>
      <c r="H44" s="47"/>
      <c r="I44" s="46"/>
      <c r="J44" s="47"/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62"/>
      <c r="C45" s="42">
        <v>1</v>
      </c>
      <c r="D45" s="66"/>
      <c r="E45" s="51"/>
      <c r="F45" s="47"/>
      <c r="G45" s="51"/>
      <c r="H45" s="47"/>
      <c r="I45" s="46"/>
      <c r="J45" s="47"/>
      <c r="K45" s="51"/>
      <c r="L45" s="47"/>
      <c r="M45" s="46"/>
      <c r="N45" s="47"/>
      <c r="O45" s="46">
        <f t="shared" si="10"/>
        <v>0</v>
      </c>
      <c r="P45" s="47">
        <f t="shared" si="11"/>
        <v>0</v>
      </c>
    </row>
    <row r="46" spans="1:22" ht="19.5" thickBot="1" x14ac:dyDescent="0.35">
      <c r="B46" s="63"/>
      <c r="C46" s="43">
        <v>2</v>
      </c>
      <c r="D46" s="67"/>
      <c r="E46" s="52"/>
      <c r="F46" s="49"/>
      <c r="G46" s="52"/>
      <c r="H46" s="49"/>
      <c r="I46" s="48"/>
      <c r="J46" s="49"/>
      <c r="K46" s="52"/>
      <c r="L46" s="49"/>
      <c r="M46" s="48"/>
      <c r="N46" s="49"/>
      <c r="O46" s="48">
        <f t="shared" si="10"/>
        <v>0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94" t="s">
        <v>24</v>
      </c>
      <c r="R49" s="95"/>
      <c r="S49" s="95" t="s">
        <v>25</v>
      </c>
      <c r="T49" s="95"/>
      <c r="U49" s="95" t="s">
        <v>26</v>
      </c>
      <c r="V49" s="96"/>
    </row>
    <row r="50" spans="1:22" ht="19.5" thickBot="1" x14ac:dyDescent="0.3">
      <c r="A50" t="str">
        <f>IF(B50="","",B50&amp;"|"&amp;D50)</f>
        <v/>
      </c>
      <c r="B50" s="53"/>
      <c r="C50" s="54" t="s">
        <v>22</v>
      </c>
      <c r="D50" s="55"/>
      <c r="E50" s="91" t="s">
        <v>17</v>
      </c>
      <c r="F50" s="92"/>
      <c r="G50" s="91" t="s">
        <v>18</v>
      </c>
      <c r="H50" s="92"/>
      <c r="I50" s="93" t="s">
        <v>19</v>
      </c>
      <c r="J50" s="93"/>
      <c r="K50" s="91" t="s">
        <v>20</v>
      </c>
      <c r="L50" s="92"/>
      <c r="M50" s="93" t="s">
        <v>21</v>
      </c>
      <c r="N50" s="92"/>
      <c r="O50" s="93" t="s">
        <v>23</v>
      </c>
      <c r="P50" s="93"/>
      <c r="Q50" s="57">
        <f>IF(O51&gt;P51,1,0)+IF(O52&gt;P52,1,0)+IF(O53&gt;P53,1,0)+IF(O54&gt;P54,1,0)</f>
        <v>0</v>
      </c>
      <c r="R50" s="58">
        <f>IF(O51&lt;P51,1,0)+IF(O52&lt;P52,1,0)+IF(O53&lt;P53,1,0)+IF(O54&lt;P54,1,0)</f>
        <v>0</v>
      </c>
      <c r="S50" s="58">
        <f>SUM(O51:O54)</f>
        <v>0</v>
      </c>
      <c r="T50" s="58">
        <f>SUM(P51:P54)</f>
        <v>0</v>
      </c>
      <c r="U50" s="58">
        <f>SUM(E51:E54,G51:G54,I51:I54,K51:K54,M51:M54)</f>
        <v>0</v>
      </c>
      <c r="V50" s="59">
        <f>SUM(F51:F54,H51:H54,J51:J54,L51:L54,N51:N54)</f>
        <v>0</v>
      </c>
    </row>
    <row r="51" spans="1:22" ht="18.75" x14ac:dyDescent="0.3">
      <c r="B51" s="61"/>
      <c r="C51" s="41">
        <v>4</v>
      </c>
      <c r="D51" s="65"/>
      <c r="E51" s="50"/>
      <c r="F51" s="45"/>
      <c r="G51" s="50"/>
      <c r="H51" s="45"/>
      <c r="I51" s="44"/>
      <c r="J51" s="45"/>
      <c r="K51" s="50"/>
      <c r="L51" s="45"/>
      <c r="M51" s="44"/>
      <c r="N51" s="45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0</v>
      </c>
    </row>
    <row r="52" spans="1:22" ht="18.75" x14ac:dyDescent="0.3">
      <c r="B52" s="62"/>
      <c r="C52" s="42">
        <v>3</v>
      </c>
      <c r="D52" s="66"/>
      <c r="E52" s="51"/>
      <c r="F52" s="47"/>
      <c r="G52" s="51"/>
      <c r="H52" s="47"/>
      <c r="I52" s="46"/>
      <c r="J52" s="47"/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0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62"/>
      <c r="C53" s="42">
        <v>1</v>
      </c>
      <c r="D53" s="66"/>
      <c r="E53" s="51"/>
      <c r="F53" s="47"/>
      <c r="G53" s="51"/>
      <c r="H53" s="47"/>
      <c r="I53" s="46"/>
      <c r="J53" s="47"/>
      <c r="K53" s="51"/>
      <c r="L53" s="47"/>
      <c r="M53" s="46"/>
      <c r="N53" s="47"/>
      <c r="O53" s="46">
        <f t="shared" si="12"/>
        <v>0</v>
      </c>
      <c r="P53" s="47">
        <f t="shared" si="13"/>
        <v>0</v>
      </c>
    </row>
    <row r="54" spans="1:22" ht="19.5" thickBot="1" x14ac:dyDescent="0.35">
      <c r="B54" s="63"/>
      <c r="C54" s="43">
        <v>2</v>
      </c>
      <c r="D54" s="67"/>
      <c r="E54" s="52"/>
      <c r="F54" s="49"/>
      <c r="G54" s="52"/>
      <c r="H54" s="49"/>
      <c r="I54" s="48"/>
      <c r="J54" s="49"/>
      <c r="K54" s="52"/>
      <c r="L54" s="49"/>
      <c r="M54" s="48"/>
      <c r="N54" s="49"/>
      <c r="O54" s="48">
        <f t="shared" si="12"/>
        <v>0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94" t="s">
        <v>24</v>
      </c>
      <c r="R57" s="95"/>
      <c r="S57" s="95" t="s">
        <v>25</v>
      </c>
      <c r="T57" s="95"/>
      <c r="U57" s="95" t="s">
        <v>26</v>
      </c>
      <c r="V57" s="96"/>
    </row>
    <row r="58" spans="1:22" ht="19.5" thickBot="1" x14ac:dyDescent="0.3">
      <c r="A58" t="str">
        <f>IF(B58="","",B58&amp;"|"&amp;D58)</f>
        <v/>
      </c>
      <c r="B58" s="53"/>
      <c r="C58" s="54" t="s">
        <v>22</v>
      </c>
      <c r="D58" s="55"/>
      <c r="E58" s="91" t="s">
        <v>17</v>
      </c>
      <c r="F58" s="92"/>
      <c r="G58" s="91" t="s">
        <v>18</v>
      </c>
      <c r="H58" s="92"/>
      <c r="I58" s="93" t="s">
        <v>19</v>
      </c>
      <c r="J58" s="93"/>
      <c r="K58" s="91" t="s">
        <v>20</v>
      </c>
      <c r="L58" s="92"/>
      <c r="M58" s="93" t="s">
        <v>21</v>
      </c>
      <c r="N58" s="92"/>
      <c r="O58" s="93" t="s">
        <v>23</v>
      </c>
      <c r="P58" s="93"/>
      <c r="Q58" s="57">
        <f>IF(O59&gt;P59,1,0)+IF(O60&gt;P60,1,0)+IF(O61&gt;P61,1,0)+IF(O62&gt;P62,1,0)</f>
        <v>0</v>
      </c>
      <c r="R58" s="58">
        <f>IF(O59&lt;P59,1,0)+IF(O60&lt;P60,1,0)+IF(O61&lt;P61,1,0)+IF(O62&lt;P62,1,0)</f>
        <v>0</v>
      </c>
      <c r="S58" s="58">
        <f>SUM(O59:O62)</f>
        <v>0</v>
      </c>
      <c r="T58" s="58">
        <f>SUM(P59:P62)</f>
        <v>0</v>
      </c>
      <c r="U58" s="58">
        <f>SUM(E59:E62,G59:G62,I59:I62,K59:K62,M59:M62)</f>
        <v>0</v>
      </c>
      <c r="V58" s="59">
        <f>SUM(F59:F62,H59:H62,J59:J62,L59:L62,N59:N62)</f>
        <v>0</v>
      </c>
    </row>
    <row r="59" spans="1:22" ht="18.75" x14ac:dyDescent="0.3">
      <c r="B59" s="61"/>
      <c r="C59" s="41">
        <v>4</v>
      </c>
      <c r="D59" s="65"/>
      <c r="E59" s="50"/>
      <c r="F59" s="45"/>
      <c r="G59" s="50"/>
      <c r="H59" s="45"/>
      <c r="I59" s="44"/>
      <c r="J59" s="45"/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0</v>
      </c>
    </row>
    <row r="60" spans="1:22" ht="18.75" x14ac:dyDescent="0.3">
      <c r="B60" s="62"/>
      <c r="C60" s="42">
        <v>3</v>
      </c>
      <c r="D60" s="66"/>
      <c r="E60" s="51"/>
      <c r="F60" s="47"/>
      <c r="G60" s="51"/>
      <c r="H60" s="47"/>
      <c r="I60" s="46"/>
      <c r="J60" s="47"/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0</v>
      </c>
    </row>
    <row r="61" spans="1:22" ht="18.75" x14ac:dyDescent="0.3">
      <c r="B61" s="62"/>
      <c r="C61" s="42">
        <v>1</v>
      </c>
      <c r="D61" s="66"/>
      <c r="E61" s="51"/>
      <c r="F61" s="47"/>
      <c r="G61" s="51"/>
      <c r="H61" s="47"/>
      <c r="I61" s="46"/>
      <c r="J61" s="47"/>
      <c r="K61" s="51"/>
      <c r="L61" s="47"/>
      <c r="M61" s="46"/>
      <c r="N61" s="47"/>
      <c r="O61" s="46">
        <f t="shared" si="14"/>
        <v>0</v>
      </c>
      <c r="P61" s="47">
        <f t="shared" si="15"/>
        <v>0</v>
      </c>
    </row>
    <row r="62" spans="1:22" ht="19.5" thickBot="1" x14ac:dyDescent="0.35">
      <c r="B62" s="63"/>
      <c r="C62" s="43">
        <v>2</v>
      </c>
      <c r="D62" s="67"/>
      <c r="E62" s="52"/>
      <c r="F62" s="49"/>
      <c r="G62" s="52"/>
      <c r="H62" s="49"/>
      <c r="I62" s="48"/>
      <c r="J62" s="49"/>
      <c r="K62" s="52"/>
      <c r="L62" s="49"/>
      <c r="M62" s="48"/>
      <c r="N62" s="49"/>
      <c r="O62" s="48">
        <f t="shared" si="14"/>
        <v>0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94" t="s">
        <v>24</v>
      </c>
      <c r="R65" s="95"/>
      <c r="S65" s="95" t="s">
        <v>25</v>
      </c>
      <c r="T65" s="95"/>
      <c r="U65" s="95" t="s">
        <v>26</v>
      </c>
      <c r="V65" s="96"/>
    </row>
    <row r="66" spans="1:22" ht="19.5" thickBot="1" x14ac:dyDescent="0.3">
      <c r="A66" t="str">
        <f>IF(B66="","",B66&amp;"|"&amp;D66)</f>
        <v/>
      </c>
      <c r="B66" s="53"/>
      <c r="C66" s="54" t="s">
        <v>22</v>
      </c>
      <c r="D66" s="55"/>
      <c r="E66" s="91" t="s">
        <v>17</v>
      </c>
      <c r="F66" s="92"/>
      <c r="G66" s="91" t="s">
        <v>18</v>
      </c>
      <c r="H66" s="92"/>
      <c r="I66" s="93" t="s">
        <v>19</v>
      </c>
      <c r="J66" s="93"/>
      <c r="K66" s="91" t="s">
        <v>20</v>
      </c>
      <c r="L66" s="92"/>
      <c r="M66" s="93" t="s">
        <v>21</v>
      </c>
      <c r="N66" s="92"/>
      <c r="O66" s="93" t="s">
        <v>23</v>
      </c>
      <c r="P66" s="93"/>
      <c r="Q66" s="57">
        <f>IF(O67&gt;P67,1,0)+IF(O68&gt;P68,1,0)+IF(O69&gt;P69,1,0)+IF(O70&gt;P70,1,0)</f>
        <v>0</v>
      </c>
      <c r="R66" s="58">
        <f>IF(O67&lt;P67,1,0)+IF(O68&lt;P68,1,0)+IF(O69&lt;P69,1,0)+IF(O70&lt;P70,1,0)</f>
        <v>0</v>
      </c>
      <c r="S66" s="58">
        <f>SUM(O67:O70)</f>
        <v>0</v>
      </c>
      <c r="T66" s="58">
        <f>SUM(P67:P70)</f>
        <v>0</v>
      </c>
      <c r="U66" s="58">
        <f>SUM(E67:E70,G67:G70,I67:I70,K67:K70,M67:M70)</f>
        <v>0</v>
      </c>
      <c r="V66" s="59">
        <f>SUM(F67:F70,H67:H70,J67:J70,L67:L70,N67:N70)</f>
        <v>0</v>
      </c>
    </row>
    <row r="67" spans="1:22" ht="18.75" x14ac:dyDescent="0.3">
      <c r="B67" s="61"/>
      <c r="C67" s="41">
        <v>4</v>
      </c>
      <c r="D67" s="65"/>
      <c r="E67" s="50"/>
      <c r="F67" s="45"/>
      <c r="G67" s="50"/>
      <c r="H67" s="45"/>
      <c r="I67" s="44"/>
      <c r="J67" s="45"/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0</v>
      </c>
    </row>
    <row r="68" spans="1:22" ht="18.75" x14ac:dyDescent="0.3">
      <c r="B68" s="62"/>
      <c r="C68" s="42">
        <v>3</v>
      </c>
      <c r="D68" s="66"/>
      <c r="E68" s="51"/>
      <c r="F68" s="47"/>
      <c r="G68" s="51"/>
      <c r="H68" s="47"/>
      <c r="I68" s="46"/>
      <c r="J68" s="47"/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62"/>
      <c r="C69" s="42">
        <v>1</v>
      </c>
      <c r="D69" s="66"/>
      <c r="E69" s="51"/>
      <c r="F69" s="47"/>
      <c r="G69" s="51"/>
      <c r="H69" s="47"/>
      <c r="I69" s="46"/>
      <c r="J69" s="47"/>
      <c r="K69" s="51"/>
      <c r="L69" s="47"/>
      <c r="M69" s="46"/>
      <c r="N69" s="47"/>
      <c r="O69" s="46">
        <f t="shared" si="16"/>
        <v>0</v>
      </c>
      <c r="P69" s="47">
        <f t="shared" si="17"/>
        <v>0</v>
      </c>
    </row>
    <row r="70" spans="1:22" ht="19.5" thickBot="1" x14ac:dyDescent="0.35">
      <c r="B70" s="63"/>
      <c r="C70" s="43">
        <v>2</v>
      </c>
      <c r="D70" s="67"/>
      <c r="E70" s="52"/>
      <c r="F70" s="49"/>
      <c r="G70" s="52"/>
      <c r="H70" s="49"/>
      <c r="I70" s="48"/>
      <c r="J70" s="49"/>
      <c r="K70" s="52"/>
      <c r="L70" s="49"/>
      <c r="M70" s="48"/>
      <c r="N70" s="49"/>
      <c r="O70" s="48">
        <f t="shared" si="16"/>
        <v>0</v>
      </c>
      <c r="P70" s="49">
        <f t="shared" si="17"/>
        <v>0</v>
      </c>
    </row>
    <row r="72" spans="1:22" ht="15.75" thickBot="1" x14ac:dyDescent="0.3"/>
    <row r="73" spans="1:22" ht="15.75" thickBot="1" x14ac:dyDescent="0.3">
      <c r="Q73" s="94" t="s">
        <v>24</v>
      </c>
      <c r="R73" s="95"/>
      <c r="S73" s="95" t="s">
        <v>25</v>
      </c>
      <c r="T73" s="95"/>
      <c r="U73" s="95" t="s">
        <v>26</v>
      </c>
      <c r="V73" s="96"/>
    </row>
    <row r="74" spans="1:22" ht="19.5" thickBot="1" x14ac:dyDescent="0.3">
      <c r="A74" t="str">
        <f>IF(B74="","",B74&amp;"|"&amp;D74)</f>
        <v/>
      </c>
      <c r="B74" s="53"/>
      <c r="C74" s="54" t="s">
        <v>22</v>
      </c>
      <c r="D74" s="55"/>
      <c r="E74" s="91" t="s">
        <v>17</v>
      </c>
      <c r="F74" s="92"/>
      <c r="G74" s="91" t="s">
        <v>18</v>
      </c>
      <c r="H74" s="92"/>
      <c r="I74" s="93" t="s">
        <v>19</v>
      </c>
      <c r="J74" s="93"/>
      <c r="K74" s="91" t="s">
        <v>20</v>
      </c>
      <c r="L74" s="92"/>
      <c r="M74" s="93" t="s">
        <v>21</v>
      </c>
      <c r="N74" s="92"/>
      <c r="O74" s="93" t="s">
        <v>23</v>
      </c>
      <c r="P74" s="93"/>
      <c r="Q74" s="57">
        <f>IF(O75&gt;P75,1,0)+IF(O76&gt;P76,1,0)+IF(O77&gt;P77,1,0)+IF(O78&gt;P78,1,0)</f>
        <v>0</v>
      </c>
      <c r="R74" s="58">
        <f>IF(O75&lt;P75,1,0)+IF(O76&lt;P76,1,0)+IF(O77&lt;P77,1,0)+IF(O78&lt;P78,1,0)</f>
        <v>0</v>
      </c>
      <c r="S74" s="58">
        <f>SUM(O75:O78)</f>
        <v>0</v>
      </c>
      <c r="T74" s="58">
        <f>SUM(P75:P78)</f>
        <v>0</v>
      </c>
      <c r="U74" s="58">
        <f>SUM(E75:E78,G75:G78,I75:I78,K75:K78,M75:M78)</f>
        <v>0</v>
      </c>
      <c r="V74" s="59">
        <f>SUM(F75:F78,H75:H78,J75:J78,L75:L78,N75:N78)</f>
        <v>0</v>
      </c>
    </row>
    <row r="75" spans="1:22" ht="18.75" x14ac:dyDescent="0.3">
      <c r="B75" s="61"/>
      <c r="C75" s="41">
        <v>4</v>
      </c>
      <c r="D75" s="65"/>
      <c r="E75" s="50"/>
      <c r="F75" s="45"/>
      <c r="G75" s="50"/>
      <c r="H75" s="45"/>
      <c r="I75" s="44"/>
      <c r="J75" s="45"/>
      <c r="K75" s="50"/>
      <c r="L75" s="45"/>
      <c r="M75" s="44"/>
      <c r="N75" s="45"/>
      <c r="O75" s="44">
        <f>IF(E75&gt;F75,1,0)+IF(G75&gt;H75,1,0)+IF(I75&gt;J75,1,0)+IF(K75&gt;L75,1,0)+IF(M75&gt;N75,1,0)</f>
        <v>0</v>
      </c>
      <c r="P75" s="45">
        <f>IF(E75&lt;F75,1,0)+IF(G75&lt;H75,1,0)+IF(I75&lt;J75,1,0)+IF(K75&lt;L75,1,0)+IF(M75&lt;N75,1,0)</f>
        <v>0</v>
      </c>
    </row>
    <row r="76" spans="1:22" ht="18.75" x14ac:dyDescent="0.3">
      <c r="B76" s="62"/>
      <c r="C76" s="42">
        <v>3</v>
      </c>
      <c r="D76" s="66"/>
      <c r="E76" s="51"/>
      <c r="F76" s="47"/>
      <c r="G76" s="51"/>
      <c r="H76" s="47"/>
      <c r="I76" s="46"/>
      <c r="J76" s="47"/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0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62"/>
      <c r="C77" s="42">
        <v>1</v>
      </c>
      <c r="D77" s="66"/>
      <c r="E77" s="51"/>
      <c r="F77" s="47"/>
      <c r="G77" s="51"/>
      <c r="H77" s="47"/>
      <c r="I77" s="46"/>
      <c r="J77" s="47"/>
      <c r="K77" s="51"/>
      <c r="L77" s="47"/>
      <c r="M77" s="46"/>
      <c r="N77" s="47"/>
      <c r="O77" s="46">
        <f t="shared" si="18"/>
        <v>0</v>
      </c>
      <c r="P77" s="47">
        <f t="shared" si="19"/>
        <v>0</v>
      </c>
    </row>
    <row r="78" spans="1:22" ht="19.5" thickBot="1" x14ac:dyDescent="0.35">
      <c r="B78" s="63"/>
      <c r="C78" s="43">
        <v>2</v>
      </c>
      <c r="D78" s="67"/>
      <c r="E78" s="52"/>
      <c r="F78" s="49"/>
      <c r="G78" s="52"/>
      <c r="H78" s="49"/>
      <c r="I78" s="48"/>
      <c r="J78" s="49"/>
      <c r="K78" s="52"/>
      <c r="L78" s="49"/>
      <c r="M78" s="48"/>
      <c r="N78" s="49"/>
      <c r="O78" s="48">
        <f t="shared" si="18"/>
        <v>0</v>
      </c>
      <c r="P78" s="49">
        <f t="shared" si="19"/>
        <v>0</v>
      </c>
    </row>
    <row r="80" spans="1:22" ht="15.75" thickBot="1" x14ac:dyDescent="0.3"/>
    <row r="81" spans="1:22" ht="15.75" thickBot="1" x14ac:dyDescent="0.3">
      <c r="Q81" s="94" t="s">
        <v>24</v>
      </c>
      <c r="R81" s="95"/>
      <c r="S81" s="95" t="s">
        <v>25</v>
      </c>
      <c r="T81" s="95"/>
      <c r="U81" s="95" t="s">
        <v>26</v>
      </c>
      <c r="V81" s="96"/>
    </row>
    <row r="82" spans="1:22" ht="19.5" thickBot="1" x14ac:dyDescent="0.3">
      <c r="A82" t="str">
        <f>IF(B82="","",B82&amp;"|"&amp;D82)</f>
        <v/>
      </c>
      <c r="B82" s="53"/>
      <c r="C82" s="54" t="s">
        <v>22</v>
      </c>
      <c r="D82" s="55"/>
      <c r="E82" s="91" t="s">
        <v>17</v>
      </c>
      <c r="F82" s="92"/>
      <c r="G82" s="91" t="s">
        <v>18</v>
      </c>
      <c r="H82" s="92"/>
      <c r="I82" s="93" t="s">
        <v>19</v>
      </c>
      <c r="J82" s="93"/>
      <c r="K82" s="91" t="s">
        <v>20</v>
      </c>
      <c r="L82" s="92"/>
      <c r="M82" s="93" t="s">
        <v>21</v>
      </c>
      <c r="N82" s="92"/>
      <c r="O82" s="93" t="s">
        <v>23</v>
      </c>
      <c r="P82" s="93"/>
      <c r="Q82" s="57">
        <f>IF(O83&gt;P83,1,0)+IF(O84&gt;P84,1,0)+IF(O85&gt;P85,1,0)+IF(O86&gt;P86,1,0)</f>
        <v>0</v>
      </c>
      <c r="R82" s="58">
        <f>IF(O83&lt;P83,1,0)+IF(O84&lt;P84,1,0)+IF(O85&lt;P85,1,0)+IF(O86&lt;P86,1,0)</f>
        <v>0</v>
      </c>
      <c r="S82" s="58">
        <f>SUM(O83:O86)</f>
        <v>0</v>
      </c>
      <c r="T82" s="58">
        <f>SUM(P83:P86)</f>
        <v>0</v>
      </c>
      <c r="U82" s="58">
        <f>SUM(E83:E86,G83:G86,I83:I86,K83:K86,M83:M86)</f>
        <v>0</v>
      </c>
      <c r="V82" s="59">
        <f>SUM(F83:F86,H83:H86,J83:J86,L83:L86,N83:N86)</f>
        <v>0</v>
      </c>
    </row>
    <row r="83" spans="1:22" ht="18.75" x14ac:dyDescent="0.3">
      <c r="B83" s="61"/>
      <c r="C83" s="41">
        <v>4</v>
      </c>
      <c r="D83" s="65"/>
      <c r="E83" s="50"/>
      <c r="F83" s="45"/>
      <c r="G83" s="50"/>
      <c r="H83" s="45"/>
      <c r="I83" s="44"/>
      <c r="J83" s="45"/>
      <c r="K83" s="50"/>
      <c r="L83" s="45"/>
      <c r="M83" s="44"/>
      <c r="N83" s="45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0</v>
      </c>
    </row>
    <row r="84" spans="1:22" ht="18.75" x14ac:dyDescent="0.3">
      <c r="B84" s="62"/>
      <c r="C84" s="42">
        <v>3</v>
      </c>
      <c r="D84" s="66"/>
      <c r="E84" s="51"/>
      <c r="F84" s="47"/>
      <c r="G84" s="51"/>
      <c r="H84" s="47"/>
      <c r="I84" s="46"/>
      <c r="J84" s="47"/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0</v>
      </c>
      <c r="P84" s="47">
        <f t="shared" ref="P84:P86" si="21">IF(E84&lt;F84,1,0)+IF(G84&lt;H84,1,0)+IF(I84&lt;J84,1,0)+IF(K84&lt;L84,1,0)+IF(M84&lt;N84,1,0)</f>
        <v>0</v>
      </c>
    </row>
    <row r="85" spans="1:22" ht="18.75" x14ac:dyDescent="0.3">
      <c r="B85" s="62"/>
      <c r="C85" s="42">
        <v>1</v>
      </c>
      <c r="D85" s="66"/>
      <c r="E85" s="51"/>
      <c r="F85" s="47"/>
      <c r="G85" s="51"/>
      <c r="H85" s="47"/>
      <c r="I85" s="46"/>
      <c r="J85" s="47"/>
      <c r="K85" s="51"/>
      <c r="L85" s="47"/>
      <c r="M85" s="46"/>
      <c r="N85" s="47"/>
      <c r="O85" s="46">
        <f t="shared" si="20"/>
        <v>0</v>
      </c>
      <c r="P85" s="47">
        <f t="shared" si="21"/>
        <v>0</v>
      </c>
    </row>
    <row r="86" spans="1:22" ht="19.5" thickBot="1" x14ac:dyDescent="0.35">
      <c r="B86" s="63"/>
      <c r="C86" s="43">
        <v>2</v>
      </c>
      <c r="D86" s="67"/>
      <c r="E86" s="52"/>
      <c r="F86" s="49"/>
      <c r="G86" s="52"/>
      <c r="H86" s="49"/>
      <c r="I86" s="48"/>
      <c r="J86" s="49"/>
      <c r="K86" s="52"/>
      <c r="L86" s="49"/>
      <c r="M86" s="48"/>
      <c r="N86" s="49"/>
      <c r="O86" s="48">
        <f t="shared" si="20"/>
        <v>0</v>
      </c>
      <c r="P86" s="49">
        <f t="shared" si="21"/>
        <v>0</v>
      </c>
    </row>
    <row r="88" spans="1:22" ht="15.75" thickBot="1" x14ac:dyDescent="0.3"/>
    <row r="89" spans="1:22" ht="15.75" thickBot="1" x14ac:dyDescent="0.3">
      <c r="Q89" s="94" t="s">
        <v>24</v>
      </c>
      <c r="R89" s="95"/>
      <c r="S89" s="95" t="s">
        <v>25</v>
      </c>
      <c r="T89" s="95"/>
      <c r="U89" s="95" t="s">
        <v>26</v>
      </c>
      <c r="V89" s="96"/>
    </row>
    <row r="90" spans="1:22" ht="19.5" thickBot="1" x14ac:dyDescent="0.3">
      <c r="A90" t="str">
        <f>IF(B90="","",B90&amp;"|"&amp;D90)</f>
        <v/>
      </c>
      <c r="B90" s="53"/>
      <c r="C90" s="54" t="s">
        <v>22</v>
      </c>
      <c r="D90" s="55"/>
      <c r="E90" s="91" t="s">
        <v>17</v>
      </c>
      <c r="F90" s="92"/>
      <c r="G90" s="91" t="s">
        <v>18</v>
      </c>
      <c r="H90" s="92"/>
      <c r="I90" s="93" t="s">
        <v>19</v>
      </c>
      <c r="J90" s="93"/>
      <c r="K90" s="91" t="s">
        <v>20</v>
      </c>
      <c r="L90" s="92"/>
      <c r="M90" s="93" t="s">
        <v>21</v>
      </c>
      <c r="N90" s="92"/>
      <c r="O90" s="93" t="s">
        <v>23</v>
      </c>
      <c r="P90" s="93"/>
      <c r="Q90" s="57">
        <f>IF(O91&gt;P91,1,0)+IF(O92&gt;P92,1,0)+IF(O93&gt;P93,1,0)+IF(O94&gt;P94,1,0)</f>
        <v>0</v>
      </c>
      <c r="R90" s="58">
        <f>IF(O91&lt;P91,1,0)+IF(O92&lt;P92,1,0)+IF(O93&lt;P93,1,0)+IF(O94&lt;P94,1,0)</f>
        <v>0</v>
      </c>
      <c r="S90" s="58">
        <f>SUM(O91:O94)</f>
        <v>0</v>
      </c>
      <c r="T90" s="58">
        <f>SUM(P91:P94)</f>
        <v>0</v>
      </c>
      <c r="U90" s="58">
        <f>SUM(E91:E94,G91:G94,I91:I94,K91:K94,M91:M94)</f>
        <v>0</v>
      </c>
      <c r="V90" s="59">
        <f>SUM(F91:F94,H91:H94,J91:J94,L91:L94,N91:N94)</f>
        <v>0</v>
      </c>
    </row>
    <row r="91" spans="1:22" ht="18.75" x14ac:dyDescent="0.3">
      <c r="B91" s="61"/>
      <c r="C91" s="41">
        <v>4</v>
      </c>
      <c r="D91" s="65"/>
      <c r="E91" s="50"/>
      <c r="F91" s="45"/>
      <c r="G91" s="50"/>
      <c r="H91" s="45"/>
      <c r="I91" s="44"/>
      <c r="J91" s="45"/>
      <c r="K91" s="50"/>
      <c r="L91" s="45"/>
      <c r="M91" s="44"/>
      <c r="N91" s="45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0</v>
      </c>
    </row>
    <row r="92" spans="1:22" ht="18.75" x14ac:dyDescent="0.3">
      <c r="B92" s="62"/>
      <c r="C92" s="42">
        <v>3</v>
      </c>
      <c r="D92" s="66"/>
      <c r="E92" s="51"/>
      <c r="F92" s="47"/>
      <c r="G92" s="51"/>
      <c r="H92" s="47"/>
      <c r="I92" s="46"/>
      <c r="J92" s="47"/>
      <c r="K92" s="51"/>
      <c r="L92" s="47"/>
      <c r="M92" s="46"/>
      <c r="N92" s="47"/>
      <c r="O92" s="46">
        <f t="shared" ref="O92:O94" si="22">IF(E92&gt;F92,1,0)+IF(G92&gt;H92,1,0)+IF(I92&gt;J92,1,0)+IF(K92&gt;L92,1,0)+IF(M92&gt;N92,1,0)</f>
        <v>0</v>
      </c>
      <c r="P92" s="47">
        <f t="shared" ref="P92:P94" si="23">IF(E92&lt;F92,1,0)+IF(G92&lt;H92,1,0)+IF(I92&lt;J92,1,0)+IF(K92&lt;L92,1,0)+IF(M92&lt;N92,1,0)</f>
        <v>0</v>
      </c>
    </row>
    <row r="93" spans="1:22" ht="18.75" x14ac:dyDescent="0.3">
      <c r="B93" s="62"/>
      <c r="C93" s="42">
        <v>1</v>
      </c>
      <c r="D93" s="66"/>
      <c r="E93" s="51"/>
      <c r="F93" s="47"/>
      <c r="G93" s="51"/>
      <c r="H93" s="47"/>
      <c r="I93" s="46"/>
      <c r="J93" s="47"/>
      <c r="K93" s="51"/>
      <c r="L93" s="47"/>
      <c r="M93" s="46"/>
      <c r="N93" s="47"/>
      <c r="O93" s="46">
        <f t="shared" si="22"/>
        <v>0</v>
      </c>
      <c r="P93" s="47">
        <f t="shared" si="23"/>
        <v>0</v>
      </c>
    </row>
    <row r="94" spans="1:22" ht="19.5" thickBot="1" x14ac:dyDescent="0.35">
      <c r="B94" s="63"/>
      <c r="C94" s="43">
        <v>2</v>
      </c>
      <c r="D94" s="67"/>
      <c r="E94" s="52"/>
      <c r="F94" s="49"/>
      <c r="G94" s="52"/>
      <c r="H94" s="49"/>
      <c r="I94" s="48"/>
      <c r="J94" s="49"/>
      <c r="K94" s="52"/>
      <c r="L94" s="49"/>
      <c r="M94" s="48"/>
      <c r="N94" s="49"/>
      <c r="O94" s="48">
        <f t="shared" si="22"/>
        <v>0</v>
      </c>
      <c r="P94" s="49">
        <f t="shared" si="23"/>
        <v>0</v>
      </c>
    </row>
  </sheetData>
  <mergeCells count="108"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s G A A B Q S w M E F A A C A A g A 3 K V 6 W S h p 7 V m m A A A A 9 g A A A B I A H A B D b 2 5 m a W c v U G F j a 2 F n Z S 5 4 b W w g o h g A K K A U A A A A A A A A A A A A A A A A A A A A A A A A A A A A h Y + 9 D o I w G E V f h X S n P 2 C i k o 8 y u D h I Y m I 0 r k 2 t 0 A j F Q G t 5 N w c f y V c Q o 6 i b 4 z 3 3 D P f e r z f I + r o K L q r t d G N S x D B F g T K y O W h T p M j Z Y z h D G Y e 1 k C d R q G C Q T Z f 0 3 S F F p b X n h B D v P f Y x b t q C R J Q y s s 9 X G 1 m q W q C P r P / L o T a d F U Y q x G H 3 G s M j z O I J Z t M 5 p k B G C L k 2 X y E a 9 j 7 b H w g L V 1 n X K l 6 6 c L k F M k Y g 7 w / 8 A V B L A w Q U A A I A C A D c p X p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3 K V 6 W e z t R g M z A w A A + Q s A A B M A H A B G b 3 J t d W x h c y 9 T Z W N 0 a W 9 u M S 5 t I K I Y A C i g F A A A A A A A A A A A A A A A A A A A A A A A A A A A A K V W 3 W r b M B S + D + Q d h A c l Z S b M c Z K 2 d B 2 M r I W u r I U 2 s I t g h h O r i 7 E t B U t J 0 2 R 5 i D 5 C L n P R i z H Y C 5 i + 1 2 T L P 3 I i u S k T g T j + T s 7 5 z v m O d E T g i L o Y g T v + b Z z W a / U a G d s h d M C 3 a B N 6 L 0 + L a E O g B 8 6 A D 2 m 9 B t i 6 w G E Y r Q l 7 d T 4 f Q b / Z m 4 Y h R P Q 7 D r 0 h x l 7 j c D m 4 t g N 4 p v W I P b E p 9 j R r N e h h R J m R p X M f 7 7 R + 9 D y Z E h B E f x x M o m c 6 s z X m s W 8 P f d j s h z Y i 9 z g M e t i f B q j / O I G k k Y b V l 8 v C s Q 4 o w w C F c 7 p a H e a + z 3 8 + R h v k A k w W P p 6 A M V 4 s o r X t i C E + O w 5 3 3 p B S 0 Y F G Y T B h 3 9 A e j Y F R + L 5 E D p x X O 0 5 M c u 9 q M i x I Y s o e j O R z i W i 3 3 Y z T L e L d 4 R B 7 g C x e f o c z W I S 5 g z 7 T 7 B Y / k I a S U 0 q + M c j q Z Y G P n w C a + v 5 h q V Y w T h p S y i T 2 m O g O 5 J o X w a 4 h o d D 5 i t 0 4 n z I h H S x 5 p V b 6 D l k R 2 4 F i b 1 c u c p o X j M / N l M K w 4 H T l D l m 7 Y M Z I k f 3 5 f G I j J 3 k W 6 6 x K R B K + 1 E S p D C v x d d P I A f Y o N N d N U m f m D P o 0 W s + w v 9 W 8 t z D A s 5 R W L I 4 q G T 0 r j s R 1 t K Y I z u B C z P k W I r a r C r 8 K H u L + 4 D n k v 1 o 8 w y y n P D 3 2 f p / N Y 8 h 3 j 4 w 0 c 5 2 6 y Z r Q v S + 6 8 G x Q U L I A H U M E t L n G 8 i A Q a J q i 9 Q 1 F 7 1 f Q z f s / t b G Y B + b / N S k N t Z Z b j J i E W Z r 7 F L D 1 S g G 3 W M i K C A a J Z H E m B q + c w e t W g l o c a r U k m M k x 0 z Q l Y J u D b b Y k a I e j n X h J 4 C 6 H u 8 m S 4 E c c P + J L Y n D M D Y 7 T J b E 4 4 R Y n 2 Z K Y G B / S 5 M 1 2 p 3 t 0 L D X J S l e 2 E V t P q a E p 1 7 B C 8 0 L G p r E j Z L w B l F J y U C U m R 5 V y c l g t K M c r J O U G V a J y i 0 p Z u U m 1 s N z m F W n T Q l W L m x r 9 h 7 z t N 8 p r i v K 2 M n n z A + f 9 I J f e E q 4 Q J I g 2 1 H 9 5 c v j d S j F I v r i E u m h E q + K 3 k 1 F W E B C O o X 7 0 d z j M / 6 K I w Y / S 4 o C r p q a X p 6 Y 4 W P a o b U d 1 + 1 L z z E b U j 8 u 8 t P k U O d B + a Q f i J N m D Q v e N 8 n Y E B r s U W M w y C U s + y t n t 2 N m e 5 Z j d T s K i 7 h W M 9 a V Q A 5 G M W o t 6 z U W V R E 7 / A V B L A Q I t A B Q A A g A I A N y l e l k o a e 1 Z p g A A A P Y A A A A S A A A A A A A A A A A A A A A A A A A A A A B D b 2 5 m a W c v U G F j a 2 F n Z S 5 4 b W x Q S w E C L Q A U A A I A C A D c p X p Z D 8 r p q 6 Q A A A D p A A A A E w A A A A A A A A A A A A A A A A D y A A A A W 0 N v b n R l b n R f V H l w Z X N d L n h t b F B L A Q I t A B Q A A g A I A N y l e l n s 7 U Y D M w M A A P k L A A A T A A A A A A A A A A A A A A A A A O M B A A B G b 3 J t d W x h c y 9 T Z W N 0 a W 9 u M S 5 t U E s F B g A A A A A D A A M A w g A A A G M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Q X A A A A A A A A A h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w 6 F s w 6 F z I i A v P j x F b n R y e S B U e X B l P S J G a W x s V G F y Z 2 V 0 I i B W Y W x 1 Z T 0 i c 0 3 D q X J r x Z F 6 w 6 l z Z W s i I C 8 + P E V u d H J 5 I F R 5 c G U 9 I k Z p b G x l Z E N v b X B s Z X R l U m V z d W x 0 V G 9 X b 3 J r c 2 h l Z X Q i I F Z h b H V l P S J s M S I g L z 4 8 R W 5 0 c n k g V H l w Z T 0 i R m l s b E x h c 3 R V c G R h d G V k I i B W Y W x 1 Z T 0 i Z D I w M j Q t M T E t M j Z U M T k 6 N D Y 6 N T c u N z A 5 N T U 2 M V o i I C 8 + P E V u d H J 5 I F R 5 c G U 9 I l F 1 Z X J 5 S U Q i I F Z h b H V l P S J z Y W U 5 O T Q 2 N G I t N m V k N i 0 0 M z U 3 L T h k Z m Q t Z j d j M W E 5 Z m J l M T Z i I i A v P j x F b n R y e S B U e X B l P S J G a W x s Q 2 9 s d W 1 u V H l w Z X M i I F Z h b H V l P S J z Q U F B R 0 J n P T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t J b m R l e F 9 J J n F 1 b 3 Q 7 L C Z x d W 9 0 O 0 l u Z G V 4 X 0 l J J n F 1 b 3 Q 7 L C Z x d W 9 0 O 0 N z Y X B h d G 9 r J n F 1 b 3 Q 7 L C Z x d W 9 0 O 0 N z Y X B h d G 9 r L j I m c X V v d D t d I i A v P j x F b n R y e S B U e X B l P S J G a W x s Q 2 9 1 b n Q i I F Z h b H V l P S J s M j E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c O p c m v F k X r D q X N l a y 9 B d X R v U m V t b 3 Z l Z E N v b H V t b n M x L n t J b m R l e F 9 J L D B 9 J n F 1 b 3 Q 7 L C Z x d W 9 0 O 1 N l Y 3 R p b 2 4 x L 0 3 D q X J r x Z F 6 w 6 l z Z W s v Q X V 0 b 1 J l b W 9 2 Z W R D b 2 x 1 b W 5 z M S 5 7 S W 5 k Z X h f S U k s M X 0 m c X V v d D s s J n F 1 b 3 Q 7 U 2 V j d G l v b j E v T c O p c m v F k X r D q X N l a y 9 B d X R v U m V t b 3 Z l Z E N v b H V t b n M x L n t D c 2 F w Y X R v a y w y f S Z x d W 9 0 O y w m c X V v d D t T Z W N 0 a W 9 u M S 9 N w 6 l y a 8 W R e s O p c 2 V r L 0 F 1 d G 9 S Z W 1 v d m V k Q 2 9 s d W 1 u c z E u e 0 N z Y X B h d G 9 r L j I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T c O p c m v F k X r D q X N l a y 9 B d X R v U m V t b 3 Z l Z E N v b H V t b n M x L n t J b m R l e F 9 J L D B 9 J n F 1 b 3 Q 7 L C Z x d W 9 0 O 1 N l Y 3 R p b 2 4 x L 0 3 D q X J r x Z F 6 w 6 l z Z W s v Q X V 0 b 1 J l b W 9 2 Z W R D b 2 x 1 b W 5 z M S 5 7 S W 5 k Z X h f S U k s M X 0 m c X V v d D s s J n F 1 b 3 Q 7 U 2 V j d G l v b j E v T c O p c m v F k X r D q X N l a y 9 B d X R v U m V t b 3 Z l Z E N v b H V t b n M x L n t D c 2 F w Y X R v a y w y f S Z x d W 9 0 O y w m c X V v d D t T Z W N 0 a W 9 u M S 9 N w 6 l y a 8 W R e s O p c 2 V r L 0 F 1 d G 9 S Z W 1 v d m V k Q 2 9 s d W 1 u c z E u e 0 N z Y X B h d G 9 r L j I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v R m 9 y c i V D M y V B M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Q l Q z M l Q U R w d X M l M j B t J U M z J U I z Z G 9 z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J b m R l e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l l c y V D M y V B R H R l d H Q l M j B s Z W s l Q z M l Q T l y Z G V 6 J U M z J U E 5 c 2 V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L a W J v b n R v d H Q l M j B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T 3 N 6 b G 9 w b 2 s l M j A l Q z M l Q T F 0 b m V 2 Z X p 2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z b S V D M y V B O X R s J U M 1 J T k x Z C V D M y V B O X N l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C N m J i a S U y M G 9 z e m x v c C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y Z W 5 k Z X p 2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i c s K Q n 5 d P S r g v w v d 4 q Z B 9 A A A A A A I A A A A A A B B m A A A A A Q A A I A A A A B p Z T F k 0 v v 3 s s l N o w B U + 5 T W R 4 u f f c v i 1 Y 4 u 2 3 6 T c S o 3 B A A A A A A 6 A A A A A A g A A I A A A A N y J D x o 1 K v h t s q + b k 1 7 R 1 3 N s a p h 5 n N M S f c 8 N r C 7 P 2 0 K 8 U A A A A G P k e l d X F I p x i W c c I F S c o 8 L 0 V V a 0 N t R k w x 9 6 c A Z 2 p M 5 T I o Q p i I w 5 P v C 2 3 6 F 4 C h l R j X T W r e + b v 4 H p m T J Y G C V v 6 W V y y 7 U 2 R n 4 8 Y y l t U N j y f V L I Q A A A A F U 8 C q X X D f 3 v c c i o p m 0 + v m L V H v J n 7 q f s J V / p + D n 0 A z H Z 3 T C X 5 0 V B w G o Y M E s K 9 9 v T l d b q o v T I M 2 W W b 3 v 5 d G z 7 I Y Y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11</vt:i4>
      </vt:variant>
    </vt:vector>
  </HeadingPairs>
  <TitlesOfParts>
    <vt:vector size="17" baseType="lpstr">
      <vt:lpstr>Mátrix</vt:lpstr>
      <vt:lpstr>Mérkőzések | eredmények</vt:lpstr>
      <vt:lpstr>Csapatok</vt:lpstr>
      <vt:lpstr>1 forduló</vt:lpstr>
      <vt:lpstr>2 forduló</vt:lpstr>
      <vt:lpstr>3 forduló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user</cp:lastModifiedBy>
  <dcterms:created xsi:type="dcterms:W3CDTF">2023-02-01T17:42:43Z</dcterms:created>
  <dcterms:modified xsi:type="dcterms:W3CDTF">2024-11-26T21:06:03Z</dcterms:modified>
</cp:coreProperties>
</file>