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 codeName="{E757BCB4-07E6-AE0B-56E0-F0EEF7A6E26C}"/>
  <fileSharing userName="Fodor István" algorithmName="SHA-512" hashValue="Me/EHNRBMISYeby271SDeaiQJ22Afwgg880vdFrPqBEKCUL9fXGY0iQN64bLi/ek6pFH208OOEAvoqHZFC1QBw==" saltValue="b96SrX+IWNYHv8NOC3SYXg==" spinCount="100000"/>
  <workbookPr codeName="ThisWorkbook"/>
  <mc:AlternateContent xmlns:mc="http://schemas.openxmlformats.org/markup-compatibility/2006">
    <mc:Choice Requires="x15">
      <x15ac:absPath xmlns:x15ac="http://schemas.microsoft.com/office/spreadsheetml/2010/11/ac" url="G:\Egyéb számítógépek\Saját laptop\Squash\Csapatbajnoki\2023_24\4. osztály\"/>
    </mc:Choice>
  </mc:AlternateContent>
  <xr:revisionPtr revIDLastSave="0" documentId="13_ncr:10001_{EC1E805C-3248-4978-A15E-C80CA9DEB60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átrix" sheetId="1" r:id="rId1"/>
    <sheet name="Mérkőzések | eredmények" sheetId="2" r:id="rId2"/>
    <sheet name="Csapatok" sheetId="3" r:id="rId3"/>
    <sheet name="1 forduló" sheetId="4" r:id="rId4"/>
    <sheet name="2 forduló" sheetId="5" r:id="rId5"/>
    <sheet name="3 forduló" sheetId="6" r:id="rId6"/>
  </sheets>
  <definedNames>
    <definedName name="_xlnm._FilterDatabase" localSheetId="1" hidden="1">'Mérkőzések | eredmények'!$A$1:$Z$37</definedName>
    <definedName name="cs_1">Csapatok!$A$2</definedName>
    <definedName name="cs_10">Csapatok!$A$11</definedName>
    <definedName name="cs_11">Csapatok!$A$12</definedName>
    <definedName name="cs_2">Csapatok!$A$3</definedName>
    <definedName name="cs_3">Csapatok!$A$4</definedName>
    <definedName name="cs_4">Csapatok!$A$5</definedName>
    <definedName name="cs_5">Csapatok!$A$6</definedName>
    <definedName name="cs_6">Csapatok!$A$7</definedName>
    <definedName name="cs_7">Csapatok!$A$8</definedName>
    <definedName name="cs_8">Csapatok!$A$9</definedName>
    <definedName name="cs_9">Csapatok!$A$10</definedName>
    <definedName name="ExternalData_1" localSheetId="1">'Mérkőzések | eredmények'!$A$1:$D$37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1" roundtripDataChecksum="/02rB7SUvMGuYstAuEQKh3SIE8L1ROVrz9ZD68H/GQg="/>
    </ext>
  </extLst>
</workbook>
</file>

<file path=xl/calcChain.xml><?xml version="1.0" encoding="utf-8"?>
<calcChain xmlns="http://schemas.openxmlformats.org/spreadsheetml/2006/main">
  <c r="AA6" i="1" l="1"/>
  <c r="AA7" i="1"/>
  <c r="AA8" i="1"/>
  <c r="AA9" i="1"/>
  <c r="AA10" i="1"/>
  <c r="AA11" i="1"/>
  <c r="AA12" i="1"/>
  <c r="AA13" i="1"/>
  <c r="AA14" i="1"/>
  <c r="AA5" i="1"/>
  <c r="F12" i="3"/>
  <c r="F11" i="3"/>
  <c r="F10" i="3"/>
  <c r="F9" i="3"/>
  <c r="F8" i="3"/>
  <c r="F7" i="3"/>
  <c r="F6" i="3"/>
  <c r="F5" i="3"/>
  <c r="F4" i="3"/>
  <c r="F3" i="3"/>
  <c r="F2" i="3"/>
  <c r="E12" i="3"/>
  <c r="E11" i="3"/>
  <c r="E10" i="3"/>
  <c r="E9" i="3"/>
  <c r="E8" i="3"/>
  <c r="E7" i="3"/>
  <c r="E6" i="3"/>
  <c r="E5" i="3"/>
  <c r="E4" i="3"/>
  <c r="E3" i="3"/>
  <c r="E2" i="3"/>
  <c r="D12" i="3"/>
  <c r="D11" i="3"/>
  <c r="D10" i="3"/>
  <c r="D9" i="3"/>
  <c r="D8" i="3"/>
  <c r="D7" i="3"/>
  <c r="D6" i="3"/>
  <c r="D5" i="3"/>
  <c r="D4" i="3"/>
  <c r="D3" i="3"/>
  <c r="D2" i="3"/>
  <c r="C12" i="3"/>
  <c r="C11" i="3"/>
  <c r="C10" i="3"/>
  <c r="C9" i="3"/>
  <c r="C8" i="3"/>
  <c r="C7" i="3"/>
  <c r="C6" i="3"/>
  <c r="C5" i="3"/>
  <c r="C4" i="3"/>
  <c r="C3" i="3"/>
  <c r="C2" i="3"/>
  <c r="B12" i="3"/>
  <c r="B11" i="3"/>
  <c r="B10" i="3"/>
  <c r="B9" i="3"/>
  <c r="B8" i="3"/>
  <c r="B7" i="3"/>
  <c r="B6" i="3"/>
  <c r="B5" i="3"/>
  <c r="B4" i="3"/>
  <c r="B3" i="3"/>
  <c r="B2" i="3"/>
  <c r="P94" i="6"/>
  <c r="O94" i="6"/>
  <c r="P93" i="6"/>
  <c r="O93" i="6"/>
  <c r="P92" i="6"/>
  <c r="O92" i="6"/>
  <c r="P91" i="6"/>
  <c r="O91" i="6"/>
  <c r="V90" i="6"/>
  <c r="U90" i="6"/>
  <c r="A90" i="6"/>
  <c r="P86" i="6"/>
  <c r="O86" i="6"/>
  <c r="P85" i="6"/>
  <c r="O85" i="6"/>
  <c r="P84" i="6"/>
  <c r="O84" i="6"/>
  <c r="P83" i="6"/>
  <c r="T82" i="6" s="1"/>
  <c r="O83" i="6"/>
  <c r="V82" i="6"/>
  <c r="U82" i="6"/>
  <c r="A82" i="6"/>
  <c r="P6" i="6"/>
  <c r="O6" i="6"/>
  <c r="P5" i="6"/>
  <c r="O5" i="6"/>
  <c r="P4" i="6"/>
  <c r="O4" i="6"/>
  <c r="P3" i="6"/>
  <c r="O3" i="6"/>
  <c r="Z14" i="1"/>
  <c r="S90" i="6" l="1"/>
  <c r="T90" i="6"/>
  <c r="S82" i="6"/>
  <c r="Q90" i="6"/>
  <c r="R90" i="6"/>
  <c r="Q82" i="6"/>
  <c r="R82" i="6"/>
  <c r="P78" i="6"/>
  <c r="O78" i="6"/>
  <c r="P77" i="6"/>
  <c r="O77" i="6"/>
  <c r="P76" i="6"/>
  <c r="O76" i="6"/>
  <c r="P75" i="6"/>
  <c r="O75" i="6"/>
  <c r="V74" i="6"/>
  <c r="U74" i="6"/>
  <c r="A74" i="6"/>
  <c r="P70" i="6"/>
  <c r="O70" i="6"/>
  <c r="P69" i="6"/>
  <c r="O69" i="6"/>
  <c r="P68" i="6"/>
  <c r="O68" i="6"/>
  <c r="P67" i="6"/>
  <c r="O67" i="6"/>
  <c r="V66" i="6"/>
  <c r="U66" i="6"/>
  <c r="A66" i="6"/>
  <c r="P62" i="6"/>
  <c r="O62" i="6"/>
  <c r="P61" i="6"/>
  <c r="O61" i="6"/>
  <c r="P60" i="6"/>
  <c r="O60" i="6"/>
  <c r="P59" i="6"/>
  <c r="O59" i="6"/>
  <c r="V58" i="6"/>
  <c r="U58" i="6"/>
  <c r="A58" i="6"/>
  <c r="P54" i="6"/>
  <c r="O54" i="6"/>
  <c r="P53" i="6"/>
  <c r="O53" i="6"/>
  <c r="P52" i="6"/>
  <c r="O52" i="6"/>
  <c r="P51" i="6"/>
  <c r="O51" i="6"/>
  <c r="V50" i="6"/>
  <c r="U50" i="6"/>
  <c r="A50" i="6"/>
  <c r="P46" i="6"/>
  <c r="O46" i="6"/>
  <c r="P45" i="6"/>
  <c r="O45" i="6"/>
  <c r="P44" i="6"/>
  <c r="O44" i="6"/>
  <c r="P43" i="6"/>
  <c r="O43" i="6"/>
  <c r="V42" i="6"/>
  <c r="U42" i="6"/>
  <c r="A42" i="6"/>
  <c r="P38" i="6"/>
  <c r="O38" i="6"/>
  <c r="P37" i="6"/>
  <c r="O37" i="6"/>
  <c r="P36" i="6"/>
  <c r="O36" i="6"/>
  <c r="P35" i="6"/>
  <c r="O35" i="6"/>
  <c r="V34" i="6"/>
  <c r="U34" i="6"/>
  <c r="A34" i="6"/>
  <c r="P30" i="6"/>
  <c r="O30" i="6"/>
  <c r="P29" i="6"/>
  <c r="O29" i="6"/>
  <c r="P28" i="6"/>
  <c r="O28" i="6"/>
  <c r="P27" i="6"/>
  <c r="O27" i="6"/>
  <c r="V26" i="6"/>
  <c r="U26" i="6"/>
  <c r="A26" i="6"/>
  <c r="P22" i="6"/>
  <c r="O22" i="6"/>
  <c r="P21" i="6"/>
  <c r="O21" i="6"/>
  <c r="P20" i="6"/>
  <c r="O20" i="6"/>
  <c r="P19" i="6"/>
  <c r="O19" i="6"/>
  <c r="V18" i="6"/>
  <c r="U18" i="6"/>
  <c r="A18" i="6"/>
  <c r="P14" i="6"/>
  <c r="O14" i="6"/>
  <c r="P13" i="6"/>
  <c r="O13" i="6"/>
  <c r="P12" i="6"/>
  <c r="O12" i="6"/>
  <c r="P11" i="6"/>
  <c r="O11" i="6"/>
  <c r="V10" i="6"/>
  <c r="U10" i="6"/>
  <c r="A10" i="6"/>
  <c r="V2" i="6"/>
  <c r="U2" i="6"/>
  <c r="T2" i="6"/>
  <c r="S2" i="6"/>
  <c r="R2" i="6"/>
  <c r="Q2" i="6"/>
  <c r="A2" i="6"/>
  <c r="P94" i="5"/>
  <c r="O94" i="5"/>
  <c r="P93" i="5"/>
  <c r="O93" i="5"/>
  <c r="P92" i="5"/>
  <c r="O92" i="5"/>
  <c r="P91" i="5"/>
  <c r="O91" i="5"/>
  <c r="S90" i="5" s="1"/>
  <c r="V90" i="5"/>
  <c r="U90" i="5"/>
  <c r="T90" i="5"/>
  <c r="A90" i="5"/>
  <c r="P86" i="5"/>
  <c r="O86" i="5"/>
  <c r="P85" i="5"/>
  <c r="O85" i="5"/>
  <c r="P84" i="5"/>
  <c r="O84" i="5"/>
  <c r="P83" i="5"/>
  <c r="T82" i="5" s="1"/>
  <c r="O83" i="5"/>
  <c r="S82" i="5" s="1"/>
  <c r="V82" i="5"/>
  <c r="U82" i="5"/>
  <c r="Q82" i="5"/>
  <c r="A82" i="5"/>
  <c r="P78" i="5"/>
  <c r="Q74" i="5" s="1"/>
  <c r="O78" i="5"/>
  <c r="P77" i="5"/>
  <c r="O77" i="5"/>
  <c r="P76" i="5"/>
  <c r="T74" i="5" s="1"/>
  <c r="O76" i="5"/>
  <c r="R74" i="5" s="1"/>
  <c r="P75" i="5"/>
  <c r="O75" i="5"/>
  <c r="V74" i="5"/>
  <c r="U74" i="5"/>
  <c r="S74" i="5"/>
  <c r="A74" i="5"/>
  <c r="P70" i="5"/>
  <c r="O70" i="5"/>
  <c r="P69" i="5"/>
  <c r="T66" i="5" s="1"/>
  <c r="O69" i="5"/>
  <c r="P68" i="5"/>
  <c r="O68" i="5"/>
  <c r="Q66" i="5" s="1"/>
  <c r="P67" i="5"/>
  <c r="O67" i="5"/>
  <c r="S66" i="5" s="1"/>
  <c r="V66" i="5"/>
  <c r="U66" i="5"/>
  <c r="A66" i="5"/>
  <c r="P62" i="5"/>
  <c r="O62" i="5"/>
  <c r="P61" i="5"/>
  <c r="O61" i="5"/>
  <c r="P60" i="5"/>
  <c r="O60" i="5"/>
  <c r="P59" i="5"/>
  <c r="O59" i="5"/>
  <c r="S58" i="5" s="1"/>
  <c r="V58" i="5"/>
  <c r="U58" i="5"/>
  <c r="T58" i="5"/>
  <c r="A58" i="5"/>
  <c r="P54" i="5"/>
  <c r="O54" i="5"/>
  <c r="P53" i="5"/>
  <c r="O53" i="5"/>
  <c r="P52" i="5"/>
  <c r="O52" i="5"/>
  <c r="P51" i="5"/>
  <c r="T50" i="5" s="1"/>
  <c r="O51" i="5"/>
  <c r="S50" i="5" s="1"/>
  <c r="V50" i="5"/>
  <c r="U50" i="5"/>
  <c r="Q50" i="5"/>
  <c r="A50" i="5"/>
  <c r="P46" i="5"/>
  <c r="Q42" i="5" s="1"/>
  <c r="O46" i="5"/>
  <c r="P45" i="5"/>
  <c r="O45" i="5"/>
  <c r="P44" i="5"/>
  <c r="T42" i="5" s="1"/>
  <c r="O44" i="5"/>
  <c r="R42" i="5" s="1"/>
  <c r="P43" i="5"/>
  <c r="O43" i="5"/>
  <c r="V42" i="5"/>
  <c r="U42" i="5"/>
  <c r="S42" i="5"/>
  <c r="A42" i="5"/>
  <c r="P38" i="5"/>
  <c r="O38" i="5"/>
  <c r="P37" i="5"/>
  <c r="T34" i="5" s="1"/>
  <c r="O37" i="5"/>
  <c r="P36" i="5"/>
  <c r="O36" i="5"/>
  <c r="Q34" i="5" s="1"/>
  <c r="P35" i="5"/>
  <c r="O35" i="5"/>
  <c r="S34" i="5" s="1"/>
  <c r="V34" i="5"/>
  <c r="U34" i="5"/>
  <c r="A34" i="5"/>
  <c r="P30" i="5"/>
  <c r="O30" i="5"/>
  <c r="P29" i="5"/>
  <c r="O29" i="5"/>
  <c r="P28" i="5"/>
  <c r="O28" i="5"/>
  <c r="P27" i="5"/>
  <c r="O27" i="5"/>
  <c r="S26" i="5" s="1"/>
  <c r="V26" i="5"/>
  <c r="U26" i="5"/>
  <c r="T26" i="5"/>
  <c r="A26" i="5"/>
  <c r="P22" i="5"/>
  <c r="O22" i="5"/>
  <c r="P21" i="5"/>
  <c r="O21" i="5"/>
  <c r="P20" i="5"/>
  <c r="O20" i="5"/>
  <c r="P19" i="5"/>
  <c r="T18" i="5" s="1"/>
  <c r="O19" i="5"/>
  <c r="S18" i="5" s="1"/>
  <c r="V18" i="5"/>
  <c r="U18" i="5"/>
  <c r="Q18" i="5"/>
  <c r="A18" i="5"/>
  <c r="P14" i="5"/>
  <c r="Q10" i="5" s="1"/>
  <c r="O14" i="5"/>
  <c r="P13" i="5"/>
  <c r="O13" i="5"/>
  <c r="P12" i="5"/>
  <c r="T10" i="5" s="1"/>
  <c r="O12" i="5"/>
  <c r="R10" i="5" s="1"/>
  <c r="P11" i="5"/>
  <c r="O11" i="5"/>
  <c r="V10" i="5"/>
  <c r="U10" i="5"/>
  <c r="S10" i="5"/>
  <c r="A10" i="5"/>
  <c r="P6" i="5"/>
  <c r="O6" i="5"/>
  <c r="P5" i="5"/>
  <c r="T2" i="5" s="1"/>
  <c r="O5" i="5"/>
  <c r="P4" i="5"/>
  <c r="O4" i="5"/>
  <c r="Q2" i="5" s="1"/>
  <c r="P3" i="5"/>
  <c r="O3" i="5"/>
  <c r="S2" i="5" s="1"/>
  <c r="V2" i="5"/>
  <c r="U2" i="5"/>
  <c r="A2" i="5"/>
  <c r="P94" i="4"/>
  <c r="O94" i="4"/>
  <c r="P93" i="4"/>
  <c r="O93" i="4"/>
  <c r="P92" i="4"/>
  <c r="O92" i="4"/>
  <c r="P91" i="4"/>
  <c r="O91" i="4"/>
  <c r="S90" i="4" s="1"/>
  <c r="V90" i="4"/>
  <c r="U90" i="4"/>
  <c r="T90" i="4"/>
  <c r="A90" i="4"/>
  <c r="P86" i="4"/>
  <c r="O86" i="4"/>
  <c r="P85" i="4"/>
  <c r="O85" i="4"/>
  <c r="P84" i="4"/>
  <c r="O84" i="4"/>
  <c r="P83" i="4"/>
  <c r="T82" i="4" s="1"/>
  <c r="O83" i="4"/>
  <c r="S82" i="4" s="1"/>
  <c r="V82" i="4"/>
  <c r="U82" i="4"/>
  <c r="Q82" i="4"/>
  <c r="A82" i="4"/>
  <c r="P78" i="4"/>
  <c r="Q74" i="4" s="1"/>
  <c r="O78" i="4"/>
  <c r="P77" i="4"/>
  <c r="O77" i="4"/>
  <c r="P76" i="4"/>
  <c r="T74" i="4" s="1"/>
  <c r="O76" i="4"/>
  <c r="R74" i="4" s="1"/>
  <c r="P75" i="4"/>
  <c r="O75" i="4"/>
  <c r="V74" i="4"/>
  <c r="U74" i="4"/>
  <c r="S74" i="4"/>
  <c r="A74" i="4"/>
  <c r="P70" i="4"/>
  <c r="O70" i="4"/>
  <c r="P69" i="4"/>
  <c r="T66" i="4" s="1"/>
  <c r="O69" i="4"/>
  <c r="P68" i="4"/>
  <c r="O68" i="4"/>
  <c r="Q66" i="4" s="1"/>
  <c r="P67" i="4"/>
  <c r="O67" i="4"/>
  <c r="S66" i="4" s="1"/>
  <c r="V66" i="4"/>
  <c r="U66" i="4"/>
  <c r="A66" i="4"/>
  <c r="P62" i="4"/>
  <c r="O62" i="4"/>
  <c r="P61" i="4"/>
  <c r="O61" i="4"/>
  <c r="P60" i="4"/>
  <c r="O60" i="4"/>
  <c r="P59" i="4"/>
  <c r="O59" i="4"/>
  <c r="S58" i="4" s="1"/>
  <c r="V58" i="4"/>
  <c r="U58" i="4"/>
  <c r="T58" i="4"/>
  <c r="A58" i="4"/>
  <c r="P54" i="4"/>
  <c r="O54" i="4"/>
  <c r="P53" i="4"/>
  <c r="O53" i="4"/>
  <c r="P52" i="4"/>
  <c r="O52" i="4"/>
  <c r="P51" i="4"/>
  <c r="T50" i="4" s="1"/>
  <c r="O51" i="4"/>
  <c r="S50" i="4" s="1"/>
  <c r="V50" i="4"/>
  <c r="U50" i="4"/>
  <c r="Q50" i="4"/>
  <c r="A50" i="4"/>
  <c r="P46" i="4"/>
  <c r="Q42" i="4" s="1"/>
  <c r="O46" i="4"/>
  <c r="P45" i="4"/>
  <c r="O45" i="4"/>
  <c r="P44" i="4"/>
  <c r="T42" i="4" s="1"/>
  <c r="O44" i="4"/>
  <c r="R42" i="4" s="1"/>
  <c r="P43" i="4"/>
  <c r="O43" i="4"/>
  <c r="V42" i="4"/>
  <c r="U42" i="4"/>
  <c r="S42" i="4"/>
  <c r="A42" i="4"/>
  <c r="P38" i="4"/>
  <c r="O38" i="4"/>
  <c r="P37" i="4"/>
  <c r="T34" i="4" s="1"/>
  <c r="O37" i="4"/>
  <c r="P36" i="4"/>
  <c r="O36" i="4"/>
  <c r="Q34" i="4" s="1"/>
  <c r="P35" i="4"/>
  <c r="O35" i="4"/>
  <c r="S34" i="4" s="1"/>
  <c r="V34" i="4"/>
  <c r="U34" i="4"/>
  <c r="A34" i="4"/>
  <c r="P30" i="4"/>
  <c r="O30" i="4"/>
  <c r="P29" i="4"/>
  <c r="O29" i="4"/>
  <c r="P28" i="4"/>
  <c r="O28" i="4"/>
  <c r="P27" i="4"/>
  <c r="O27" i="4"/>
  <c r="S26" i="4" s="1"/>
  <c r="V26" i="4"/>
  <c r="U26" i="4"/>
  <c r="T26" i="4"/>
  <c r="A26" i="4"/>
  <c r="P22" i="4"/>
  <c r="O22" i="4"/>
  <c r="P21" i="4"/>
  <c r="O21" i="4"/>
  <c r="P20" i="4"/>
  <c r="O20" i="4"/>
  <c r="P19" i="4"/>
  <c r="T18" i="4" s="1"/>
  <c r="O19" i="4"/>
  <c r="S18" i="4" s="1"/>
  <c r="V18" i="4"/>
  <c r="U18" i="4"/>
  <c r="Q18" i="4"/>
  <c r="A18" i="4"/>
  <c r="P14" i="4"/>
  <c r="Q10" i="4" s="1"/>
  <c r="O14" i="4"/>
  <c r="P13" i="4"/>
  <c r="O13" i="4"/>
  <c r="P12" i="4"/>
  <c r="T10" i="4" s="1"/>
  <c r="O12" i="4"/>
  <c r="R10" i="4" s="1"/>
  <c r="P11" i="4"/>
  <c r="O11" i="4"/>
  <c r="V10" i="4"/>
  <c r="U10" i="4"/>
  <c r="S10" i="4"/>
  <c r="A10" i="4"/>
  <c r="P6" i="4"/>
  <c r="O6" i="4"/>
  <c r="P5" i="4"/>
  <c r="T2" i="4" s="1"/>
  <c r="O5" i="4"/>
  <c r="P4" i="4"/>
  <c r="O4" i="4"/>
  <c r="Q2" i="4" s="1"/>
  <c r="P3" i="4"/>
  <c r="O3" i="4"/>
  <c r="S2" i="4" s="1"/>
  <c r="V2" i="4"/>
  <c r="U2" i="4"/>
  <c r="A2" i="4"/>
  <c r="L37" i="2"/>
  <c r="L36" i="2"/>
  <c r="L35" i="2"/>
  <c r="M35" i="2" s="1"/>
  <c r="L34" i="2"/>
  <c r="M34" i="2" s="1"/>
  <c r="L33" i="2"/>
  <c r="M33" i="2" s="1"/>
  <c r="L32" i="2"/>
  <c r="M32" i="2" s="1"/>
  <c r="L31" i="2"/>
  <c r="M31" i="2" s="1"/>
  <c r="L30" i="2"/>
  <c r="M30" i="2" s="1"/>
  <c r="L29" i="2"/>
  <c r="M29" i="2" s="1"/>
  <c r="L28" i="2"/>
  <c r="M28" i="2" s="1"/>
  <c r="L27" i="2"/>
  <c r="M27" i="2" s="1"/>
  <c r="L26" i="2"/>
  <c r="M26" i="2" s="1"/>
  <c r="L25" i="2"/>
  <c r="M25" i="2" s="1"/>
  <c r="L24" i="2"/>
  <c r="M24" i="2" s="1"/>
  <c r="L23" i="2"/>
  <c r="L22" i="2"/>
  <c r="M22" i="2" s="1"/>
  <c r="L21" i="2"/>
  <c r="M21" i="2" s="1"/>
  <c r="L20" i="2"/>
  <c r="M20" i="2" s="1"/>
  <c r="L19" i="2"/>
  <c r="L18" i="2"/>
  <c r="M18" i="2" s="1"/>
  <c r="L17" i="2"/>
  <c r="M17" i="2" s="1"/>
  <c r="L16" i="2"/>
  <c r="M16" i="2" s="1"/>
  <c r="L15" i="2"/>
  <c r="M15" i="2" s="1"/>
  <c r="L14" i="2"/>
  <c r="M14" i="2" s="1"/>
  <c r="L13" i="2"/>
  <c r="M13" i="2" s="1"/>
  <c r="L12" i="2"/>
  <c r="M12" i="2" s="1"/>
  <c r="L11" i="2"/>
  <c r="M11" i="2" s="1"/>
  <c r="L10" i="2"/>
  <c r="M10" i="2" s="1"/>
  <c r="L9" i="2"/>
  <c r="M9" i="2" s="1"/>
  <c r="L8" i="2"/>
  <c r="M8" i="2" s="1"/>
  <c r="L7" i="2"/>
  <c r="M7" i="2" s="1"/>
  <c r="L6" i="2"/>
  <c r="M6" i="2" s="1"/>
  <c r="L5" i="2"/>
  <c r="M5" i="2" s="1"/>
  <c r="L4" i="2"/>
  <c r="M4" i="2" s="1"/>
  <c r="L3" i="2"/>
  <c r="M3" i="2" s="1"/>
  <c r="L2" i="2"/>
  <c r="M2" i="2" s="1"/>
  <c r="A21" i="1"/>
  <c r="H22" i="1" s="1"/>
  <c r="O20" i="1"/>
  <c r="N20" i="1"/>
  <c r="F20" i="1"/>
  <c r="E20" i="1"/>
  <c r="D20" i="1"/>
  <c r="B20" i="1"/>
  <c r="O19" i="1"/>
  <c r="N19" i="1"/>
  <c r="M19" i="1"/>
  <c r="L19" i="1"/>
  <c r="E19" i="1"/>
  <c r="D19" i="1"/>
  <c r="C19" i="1"/>
  <c r="B19" i="1"/>
  <c r="A19" i="1"/>
  <c r="C20" i="1" s="1"/>
  <c r="M18" i="1"/>
  <c r="L18" i="1"/>
  <c r="K18" i="1"/>
  <c r="B18" i="1"/>
  <c r="O17" i="1"/>
  <c r="K17" i="1"/>
  <c r="J17" i="1"/>
  <c r="I17" i="1"/>
  <c r="A17" i="1"/>
  <c r="T17" i="1" s="1"/>
  <c r="M16" i="1"/>
  <c r="J16" i="1"/>
  <c r="I16" i="1"/>
  <c r="H16" i="1"/>
  <c r="E16" i="1"/>
  <c r="D16" i="1"/>
  <c r="M15" i="1"/>
  <c r="L15" i="1"/>
  <c r="H15" i="1"/>
  <c r="G15" i="1"/>
  <c r="F15" i="1"/>
  <c r="C15" i="1"/>
  <c r="B15" i="1"/>
  <c r="A15" i="1"/>
  <c r="S16" i="1" s="1"/>
  <c r="Y14" i="1"/>
  <c r="N14" i="1"/>
  <c r="K14" i="1"/>
  <c r="J14" i="1"/>
  <c r="G14" i="1"/>
  <c r="F14" i="1"/>
  <c r="Y13" i="1"/>
  <c r="O13" i="1"/>
  <c r="D13" i="1"/>
  <c r="C13" i="1"/>
  <c r="A13" i="1"/>
  <c r="U14" i="1" s="1"/>
  <c r="Y12" i="1"/>
  <c r="S12" i="1"/>
  <c r="Y11" i="1"/>
  <c r="A11" i="1"/>
  <c r="G12" i="1" s="1"/>
  <c r="Y10" i="1"/>
  <c r="N10" i="1"/>
  <c r="M10" i="1"/>
  <c r="L10" i="1"/>
  <c r="K10" i="1"/>
  <c r="G10" i="1"/>
  <c r="F10" i="1"/>
  <c r="E10" i="1"/>
  <c r="D10" i="1"/>
  <c r="Y9" i="1"/>
  <c r="O9" i="1"/>
  <c r="N9" i="1"/>
  <c r="L9" i="1"/>
  <c r="K9" i="1"/>
  <c r="J9" i="1"/>
  <c r="G9" i="1"/>
  <c r="E9" i="1"/>
  <c r="D9" i="1"/>
  <c r="C9" i="1"/>
  <c r="A9" i="1"/>
  <c r="J10" i="1" s="1"/>
  <c r="Y8" i="1"/>
  <c r="O8" i="1"/>
  <c r="N8" i="1"/>
  <c r="M8" i="1"/>
  <c r="B8" i="1"/>
  <c r="Y7" i="1"/>
  <c r="M7" i="1"/>
  <c r="L7" i="1"/>
  <c r="E7" i="1"/>
  <c r="D7" i="1"/>
  <c r="A7" i="1"/>
  <c r="C7" i="1" s="1"/>
  <c r="Y6" i="1"/>
  <c r="Y5" i="1"/>
  <c r="A5" i="1"/>
  <c r="C5" i="1" s="1"/>
  <c r="M4" i="1"/>
  <c r="L4" i="1"/>
  <c r="D4" i="1"/>
  <c r="U3" i="1"/>
  <c r="T3" i="1"/>
  <c r="K3" i="1"/>
  <c r="J3" i="1"/>
  <c r="A3" i="1"/>
  <c r="K4" i="1" s="1"/>
  <c r="T2" i="1"/>
  <c r="U18" i="1" s="1"/>
  <c r="R2" i="1"/>
  <c r="R7" i="1" s="1"/>
  <c r="P2" i="1"/>
  <c r="P13" i="1" s="1"/>
  <c r="N2" i="1"/>
  <c r="O10" i="1" s="1"/>
  <c r="L2" i="1"/>
  <c r="M20" i="1" s="1"/>
  <c r="J2" i="1"/>
  <c r="K15" i="1" s="1"/>
  <c r="H2" i="1"/>
  <c r="I15" i="1" s="1"/>
  <c r="F2" i="1"/>
  <c r="F9" i="1" s="1"/>
  <c r="D2" i="1"/>
  <c r="B2" i="1"/>
  <c r="C10" i="1" s="1"/>
  <c r="S26" i="6" l="1"/>
  <c r="R74" i="6"/>
  <c r="T74" i="6"/>
  <c r="Q74" i="6"/>
  <c r="S74" i="6"/>
  <c r="T66" i="6"/>
  <c r="S66" i="6"/>
  <c r="S58" i="6"/>
  <c r="Q58" i="6"/>
  <c r="T58" i="6"/>
  <c r="T50" i="6"/>
  <c r="S50" i="6"/>
  <c r="Q42" i="6"/>
  <c r="T42" i="6"/>
  <c r="R42" i="6"/>
  <c r="S42" i="6"/>
  <c r="T34" i="6"/>
  <c r="S34" i="6"/>
  <c r="Q26" i="6"/>
  <c r="T26" i="6"/>
  <c r="S18" i="6"/>
  <c r="T18" i="6"/>
  <c r="S10" i="6"/>
  <c r="R10" i="6"/>
  <c r="T10" i="6"/>
  <c r="Q10" i="6"/>
  <c r="M23" i="2"/>
  <c r="T9" i="1"/>
  <c r="Q10" i="1"/>
  <c r="M11" i="1"/>
  <c r="H12" i="1"/>
  <c r="R2" i="4"/>
  <c r="R34" i="4"/>
  <c r="R66" i="4"/>
  <c r="R2" i="5"/>
  <c r="R34" i="5"/>
  <c r="R66" i="5"/>
  <c r="J6" i="1"/>
  <c r="G20" i="1"/>
  <c r="H21" i="1"/>
  <c r="J22" i="1"/>
  <c r="Q18" i="6"/>
  <c r="Q50" i="6"/>
  <c r="L3" i="1"/>
  <c r="N4" i="1"/>
  <c r="O5" i="1"/>
  <c r="L6" i="1"/>
  <c r="H7" i="1"/>
  <c r="C8" i="1"/>
  <c r="U9" i="1"/>
  <c r="R10" i="1"/>
  <c r="N11" i="1"/>
  <c r="I12" i="1"/>
  <c r="E13" i="1"/>
  <c r="B14" i="1"/>
  <c r="T15" i="1"/>
  <c r="C18" i="1"/>
  <c r="S10" i="1"/>
  <c r="O11" i="1"/>
  <c r="L12" i="1"/>
  <c r="C14" i="1"/>
  <c r="U15" i="1"/>
  <c r="B17" i="1"/>
  <c r="D18" i="1"/>
  <c r="N3" i="1"/>
  <c r="P4" i="1"/>
  <c r="Q5" i="1"/>
  <c r="N6" i="1"/>
  <c r="J7" i="1"/>
  <c r="E8" i="1"/>
  <c r="T10" i="1"/>
  <c r="P11" i="1"/>
  <c r="M12" i="1"/>
  <c r="G13" i="1"/>
  <c r="D14" i="1"/>
  <c r="B16" i="1"/>
  <c r="C17" i="1"/>
  <c r="E18" i="1"/>
  <c r="F19" i="1"/>
  <c r="H20" i="1"/>
  <c r="I21" i="1"/>
  <c r="K22" i="1"/>
  <c r="M37" i="2"/>
  <c r="R18" i="6"/>
  <c r="R50" i="6"/>
  <c r="M5" i="1"/>
  <c r="S9" i="1"/>
  <c r="S15" i="1"/>
  <c r="U16" i="1"/>
  <c r="G21" i="1"/>
  <c r="I22" i="1"/>
  <c r="M36" i="2"/>
  <c r="M3" i="1"/>
  <c r="O4" i="1"/>
  <c r="P5" i="1"/>
  <c r="M6" i="1"/>
  <c r="I7" i="1"/>
  <c r="D8" i="1"/>
  <c r="F13" i="1"/>
  <c r="O3" i="1"/>
  <c r="Q4" i="1"/>
  <c r="R5" i="1"/>
  <c r="O6" i="1"/>
  <c r="K7" i="1"/>
  <c r="H8" i="1"/>
  <c r="B9" i="1"/>
  <c r="U10" i="1"/>
  <c r="Q11" i="1"/>
  <c r="N12" i="1"/>
  <c r="H13" i="1"/>
  <c r="E14" i="1"/>
  <c r="C16" i="1"/>
  <c r="D17" i="1"/>
  <c r="F18" i="1"/>
  <c r="G19" i="1"/>
  <c r="I20" i="1"/>
  <c r="J21" i="1"/>
  <c r="L22" i="1"/>
  <c r="B5" i="1"/>
  <c r="U6" i="1"/>
  <c r="Q7" i="1"/>
  <c r="L11" i="1"/>
  <c r="R11" i="1"/>
  <c r="O12" i="1"/>
  <c r="I13" i="1"/>
  <c r="E17" i="1"/>
  <c r="G18" i="1"/>
  <c r="H19" i="1"/>
  <c r="J20" i="1"/>
  <c r="K21" i="1"/>
  <c r="M22" i="1"/>
  <c r="Q26" i="4"/>
  <c r="Q58" i="4"/>
  <c r="Q90" i="4"/>
  <c r="Q26" i="5"/>
  <c r="Q58" i="5"/>
  <c r="Q90" i="5"/>
  <c r="N5" i="1"/>
  <c r="K6" i="1"/>
  <c r="P3" i="1"/>
  <c r="R4" i="1"/>
  <c r="S5" i="1"/>
  <c r="P6" i="1"/>
  <c r="I8" i="1"/>
  <c r="L21" i="1"/>
  <c r="R26" i="4"/>
  <c r="R58" i="4"/>
  <c r="R90" i="4"/>
  <c r="R26" i="5"/>
  <c r="R58" i="5"/>
  <c r="R90" i="5"/>
  <c r="R15" i="1"/>
  <c r="T16" i="1"/>
  <c r="U17" i="1"/>
  <c r="Q3" i="1"/>
  <c r="S4" i="1"/>
  <c r="T5" i="1"/>
  <c r="Q6" i="1"/>
  <c r="J8" i="1"/>
  <c r="S11" i="1"/>
  <c r="P12" i="1"/>
  <c r="J13" i="1"/>
  <c r="B10" i="1"/>
  <c r="T11" i="1"/>
  <c r="Q12" i="1"/>
  <c r="K13" i="1"/>
  <c r="H14" i="1"/>
  <c r="D15" i="1"/>
  <c r="F16" i="1"/>
  <c r="G17" i="1"/>
  <c r="I18" i="1"/>
  <c r="J19" i="1"/>
  <c r="L20" i="1"/>
  <c r="M21" i="1"/>
  <c r="O22" i="1"/>
  <c r="M19" i="2"/>
  <c r="F17" i="1"/>
  <c r="H18" i="1"/>
  <c r="I19" i="1"/>
  <c r="K20" i="1"/>
  <c r="N22" i="1"/>
  <c r="R3" i="1"/>
  <c r="T4" i="1"/>
  <c r="U5" i="1"/>
  <c r="R6" i="1"/>
  <c r="N7" i="1"/>
  <c r="K8" i="1"/>
  <c r="S3" i="1"/>
  <c r="U4" i="1"/>
  <c r="S6" i="1"/>
  <c r="O7" i="1"/>
  <c r="L8" i="1"/>
  <c r="U11" i="1"/>
  <c r="R12" i="1"/>
  <c r="N13" i="1"/>
  <c r="I14" i="1"/>
  <c r="E15" i="1"/>
  <c r="G16" i="1"/>
  <c r="H17" i="1"/>
  <c r="J18" i="1"/>
  <c r="K19" i="1"/>
  <c r="N21" i="1"/>
  <c r="P22" i="1"/>
  <c r="O21" i="1"/>
  <c r="Q22" i="1"/>
  <c r="P21" i="1"/>
  <c r="R22" i="1"/>
  <c r="T6" i="1"/>
  <c r="P7" i="1"/>
  <c r="R18" i="4"/>
  <c r="R50" i="4"/>
  <c r="R82" i="4"/>
  <c r="R18" i="5"/>
  <c r="R50" i="5"/>
  <c r="R82" i="5"/>
  <c r="B11" i="1"/>
  <c r="U12" i="1"/>
  <c r="Q13" i="1"/>
  <c r="E4" i="1"/>
  <c r="F5" i="1"/>
  <c r="P8" i="1"/>
  <c r="Q20" i="1"/>
  <c r="R21" i="1"/>
  <c r="Q34" i="6"/>
  <c r="Q66" i="6"/>
  <c r="C11" i="1"/>
  <c r="R13" i="1"/>
  <c r="O14" i="1"/>
  <c r="K16" i="1"/>
  <c r="L17" i="1"/>
  <c r="N18" i="1"/>
  <c r="D3" i="1"/>
  <c r="F4" i="1"/>
  <c r="G5" i="1"/>
  <c r="B6" i="1"/>
  <c r="T7" i="1"/>
  <c r="Q8" i="1"/>
  <c r="M9" i="1"/>
  <c r="D11" i="1"/>
  <c r="S13" i="1"/>
  <c r="P14" i="1"/>
  <c r="J15" i="1"/>
  <c r="L16" i="1"/>
  <c r="M17" i="1"/>
  <c r="O18" i="1"/>
  <c r="P19" i="1"/>
  <c r="T20" i="1"/>
  <c r="S21" i="1"/>
  <c r="R34" i="6"/>
  <c r="R66" i="6"/>
  <c r="T13" i="1"/>
  <c r="Q14" i="1"/>
  <c r="N17" i="1"/>
  <c r="R18" i="1"/>
  <c r="Q19" i="1"/>
  <c r="U20" i="1"/>
  <c r="B22" i="1"/>
  <c r="Q21" i="1"/>
  <c r="B12" i="1"/>
  <c r="F3" i="1"/>
  <c r="I5" i="1"/>
  <c r="F6" i="1"/>
  <c r="S8" i="1"/>
  <c r="S18" i="1"/>
  <c r="T19" i="1"/>
  <c r="C22" i="1"/>
  <c r="P16" i="1"/>
  <c r="G3" i="1"/>
  <c r="I4" i="1"/>
  <c r="J5" i="1"/>
  <c r="G6" i="1"/>
  <c r="T8" i="1"/>
  <c r="P9" i="1"/>
  <c r="S14" i="1"/>
  <c r="S22" i="1"/>
  <c r="S7" i="1"/>
  <c r="E3" i="1"/>
  <c r="G4" i="1"/>
  <c r="H5" i="1"/>
  <c r="C6" i="1"/>
  <c r="U7" i="1"/>
  <c r="R8" i="1"/>
  <c r="C21" i="1"/>
  <c r="E22" i="1"/>
  <c r="P20" i="1"/>
  <c r="E11" i="1"/>
  <c r="H4" i="1"/>
  <c r="F11" i="1"/>
  <c r="C12" i="1"/>
  <c r="U13" i="1"/>
  <c r="R14" i="1"/>
  <c r="G11" i="1"/>
  <c r="D12" i="1"/>
  <c r="Q16" i="1"/>
  <c r="R17" i="1"/>
  <c r="T18" i="1"/>
  <c r="U19" i="1"/>
  <c r="B21" i="1"/>
  <c r="D22" i="1"/>
  <c r="H3" i="1"/>
  <c r="J4" i="1"/>
  <c r="K5" i="1"/>
  <c r="H6" i="1"/>
  <c r="B7" i="1"/>
  <c r="U8" i="1"/>
  <c r="Q9" i="1"/>
  <c r="H11" i="1"/>
  <c r="E12" i="1"/>
  <c r="T14" i="1"/>
  <c r="P15" i="1"/>
  <c r="R16" i="1"/>
  <c r="S17" i="1"/>
  <c r="I3" i="1"/>
  <c r="L5" i="1"/>
  <c r="I6" i="1"/>
  <c r="R9" i="1"/>
  <c r="I11" i="1"/>
  <c r="F12" i="1"/>
  <c r="B13" i="1"/>
  <c r="Q15" i="1"/>
  <c r="D21" i="1"/>
  <c r="F22" i="1"/>
  <c r="R26" i="6"/>
  <c r="R58" i="6"/>
  <c r="T12" i="1"/>
  <c r="P10" i="1"/>
  <c r="E21" i="1"/>
  <c r="G22" i="1"/>
  <c r="F21" i="1"/>
  <c r="Z12" i="1" l="1"/>
  <c r="Z6" i="1"/>
  <c r="Z10" i="1"/>
  <c r="Z7" i="1"/>
  <c r="Z9" i="1"/>
  <c r="Z13" i="1"/>
  <c r="Z8" i="1"/>
  <c r="Z5" i="1"/>
  <c r="Z11" i="1"/>
</calcChain>
</file>

<file path=xl/sharedStrings.xml><?xml version="1.0" encoding="utf-8"?>
<sst xmlns="http://schemas.openxmlformats.org/spreadsheetml/2006/main" count="857" uniqueCount="171">
  <si>
    <t>Helyezés</t>
  </si>
  <si>
    <t>Csapatok</t>
  </si>
  <si>
    <t>Pontok</t>
  </si>
  <si>
    <t>Index_I</t>
  </si>
  <si>
    <t>Index_II</t>
  </si>
  <si>
    <t>Csapatok.2</t>
  </si>
  <si>
    <t>Forduló</t>
  </si>
  <si>
    <t>Csapatok eredmény</t>
  </si>
  <si>
    <t>Csapatok.2 eredmény</t>
  </si>
  <si>
    <t>Csapat.1 szettek</t>
  </si>
  <si>
    <t>Csapat.2 szettek</t>
  </si>
  <si>
    <t>Csapat.1 pontok</t>
  </si>
  <si>
    <t>Csapat.2 pontok</t>
  </si>
  <si>
    <t>Csapatok megszerzett pont</t>
  </si>
  <si>
    <t>Csapatok.2 megszerzett pont</t>
  </si>
  <si>
    <t>ESSE Balu Turbo|Pécsi Fallabda SE II</t>
  </si>
  <si>
    <t>Pécsi Fallabda SE II|ESSE Balu Turbo</t>
  </si>
  <si>
    <t>ESSE Balu Turbo</t>
  </si>
  <si>
    <t>Pécsi Fallabda SE II</t>
  </si>
  <si>
    <t>ESSE Balu Turbo|Soproni MAFC</t>
  </si>
  <si>
    <t>Soproni MAFC|ESSE Balu Turbo</t>
  </si>
  <si>
    <t>Soproni MAFC</t>
  </si>
  <si>
    <t>ESSE Balu Turbo|Colosseum-Luxus SE</t>
  </si>
  <si>
    <t>Colosseum-Luxus SE|ESSE Balu Turbo</t>
  </si>
  <si>
    <t>Colosseum-Luxus SE</t>
  </si>
  <si>
    <t>ESSE Balu Turbo|Fireballs</t>
  </si>
  <si>
    <t>Fireballs|ESSE Balu Turbo</t>
  </si>
  <si>
    <t>Fireballs</t>
  </si>
  <si>
    <t>ESSE Balu Turbo|Hajdúszoboszló SE</t>
  </si>
  <si>
    <t>Hajdúszoboszló SE|ESSE Balu Turbo</t>
  </si>
  <si>
    <t>Hajdúszoboszló SE</t>
  </si>
  <si>
    <t>ESSE Balu Turbo|Csé-Team Labda Egylet II.</t>
  </si>
  <si>
    <t>Csé-Team Labda Egylet II.|ESSE Balu Turbo</t>
  </si>
  <si>
    <t>Csé-Team Labda Egylet II.</t>
  </si>
  <si>
    <t>ESSE Balu Turbo|City Squash Club SE II.</t>
  </si>
  <si>
    <t>City Squash Club SE II.|ESSE Balu Turbo</t>
  </si>
  <si>
    <t>City Squash Club SE II.</t>
  </si>
  <si>
    <t>ESSE Balu Turbo|Szeged Squash SEII.</t>
  </si>
  <si>
    <t>Szeged Squash SEII.|ESSE Balu Turbo</t>
  </si>
  <si>
    <t>Szeged Squash SEII.</t>
  </si>
  <si>
    <t>Pécsi Fallabda SE II|Soproni MAFC</t>
  </si>
  <si>
    <t>Soproni MAFC|Pécsi Fallabda SE II</t>
  </si>
  <si>
    <t>Pécsi Fallabda SE II|Colosseum-Luxus SE</t>
  </si>
  <si>
    <t>Colosseum-Luxus SE|Pécsi Fallabda SE II</t>
  </si>
  <si>
    <t>Pécsi Fallabda SE II|Fireballs</t>
  </si>
  <si>
    <t>Fireballs|Pécsi Fallabda SE II</t>
  </si>
  <si>
    <t>Pécsi Fallabda SE II|Hajdúszoboszló SE</t>
  </si>
  <si>
    <t>Hajdúszoboszló SE|Pécsi Fallabda SE II</t>
  </si>
  <si>
    <t>Pécsi Fallabda SE II|Csé-Team Labda Egylet II.</t>
  </si>
  <si>
    <t>Csé-Team Labda Egylet II.|Pécsi Fallabda SE II</t>
  </si>
  <si>
    <t>Pécsi Fallabda SE II|City Squash Club SE II.</t>
  </si>
  <si>
    <t>City Squash Club SE II.|Pécsi Fallabda SE II</t>
  </si>
  <si>
    <t>Pécsi Fallabda SE II|Szeged Squash SEII.</t>
  </si>
  <si>
    <t>Szeged Squash SEII.|Pécsi Fallabda SE II</t>
  </si>
  <si>
    <t>Soproni MAFC|Colosseum-Luxus SE</t>
  </si>
  <si>
    <t>Colosseum-Luxus SE|Soproni MAFC</t>
  </si>
  <si>
    <t>Soproni MAFC|Fireballs</t>
  </si>
  <si>
    <t>Fireballs|Soproni MAFC</t>
  </si>
  <si>
    <t>Soproni MAFC|Hajdúszoboszló SE</t>
  </si>
  <si>
    <t>Hajdúszoboszló SE|Soproni MAFC</t>
  </si>
  <si>
    <t>Soproni MAFC|Csé-Team Labda Egylet II.</t>
  </si>
  <si>
    <t>Csé-Team Labda Egylet II.|Soproni MAFC</t>
  </si>
  <si>
    <t>Soproni MAFC|City Squash Club SE II.</t>
  </si>
  <si>
    <t>City Squash Club SE II.|Soproni MAFC</t>
  </si>
  <si>
    <t>Soproni MAFC|Szeged Squash SEII.</t>
  </si>
  <si>
    <t>Szeged Squash SEII.|Soproni MAFC</t>
  </si>
  <si>
    <t>Colosseum-Luxus SE|Fireballs</t>
  </si>
  <si>
    <t>Fireballs|Colosseum-Luxus SE</t>
  </si>
  <si>
    <t>Colosseum-Luxus SE|Hajdúszoboszló SE</t>
  </si>
  <si>
    <t>Hajdúszoboszló SE|Colosseum-Luxus SE</t>
  </si>
  <si>
    <t>Colosseum-Luxus SE|Csé-Team Labda Egylet II.</t>
  </si>
  <si>
    <t>Csé-Team Labda Egylet II.|Colosseum-Luxus SE</t>
  </si>
  <si>
    <t>Colosseum-Luxus SE|City Squash Club SE II.</t>
  </si>
  <si>
    <t>City Squash Club SE II.|Colosseum-Luxus SE</t>
  </si>
  <si>
    <t>Colosseum-Luxus SE|Szeged Squash SEII.</t>
  </si>
  <si>
    <t>Szeged Squash SEII.|Colosseum-Luxus SE</t>
  </si>
  <si>
    <t>Fireballs|Hajdúszoboszló SE</t>
  </si>
  <si>
    <t>Hajdúszoboszló SE|Fireballs</t>
  </si>
  <si>
    <t>Fireballs|Csé-Team Labda Egylet II.</t>
  </si>
  <si>
    <t>Csé-Team Labda Egylet II.|Fireballs</t>
  </si>
  <si>
    <t>Fireballs|City Squash Club SE II.</t>
  </si>
  <si>
    <t>City Squash Club SE II.|Fireballs</t>
  </si>
  <si>
    <t>Fireballs|Szeged Squash SEII.</t>
  </si>
  <si>
    <t>Szeged Squash SEII.|Fireballs</t>
  </si>
  <si>
    <t>Hajdúszoboszló SE|Csé-Team Labda Egylet II.</t>
  </si>
  <si>
    <t>Csé-Team Labda Egylet II.|Hajdúszoboszló SE</t>
  </si>
  <si>
    <t>Hajdúszoboszló SE|City Squash Club SE II.</t>
  </si>
  <si>
    <t>City Squash Club SE II.|Hajdúszoboszló SE</t>
  </si>
  <si>
    <t>Hajdúszoboszló SE|Szeged Squash SEII.</t>
  </si>
  <si>
    <t>Szeged Squash SEII.|Hajdúszoboszló SE</t>
  </si>
  <si>
    <t>Csé-Team Labda Egylet II.|City Squash Club SE II.</t>
  </si>
  <si>
    <t>City Squash Club SE II.|Csé-Team Labda Egylet II.</t>
  </si>
  <si>
    <t>Csé-Team Labda Egylet II.|Szeged Squash SEII.</t>
  </si>
  <si>
    <t>Szeged Squash SEII.|Csé-Team Labda Egylet II.</t>
  </si>
  <si>
    <t>City Squash Club SE II.|Szeged Squash SEII.</t>
  </si>
  <si>
    <t>Szeged Squash SEII.|City Squash Club SE II.</t>
  </si>
  <si>
    <t>Nyert Mérkőzés</t>
  </si>
  <si>
    <t>Nyert szettek</t>
  </si>
  <si>
    <t>Szerzett pont</t>
  </si>
  <si>
    <t>index</t>
  </si>
  <si>
    <t>Mérkőzés</t>
  </si>
  <si>
    <t>Szett</t>
  </si>
  <si>
    <t>Pont</t>
  </si>
  <si>
    <t>vs</t>
  </si>
  <si>
    <t>1. szett</t>
  </si>
  <si>
    <t>2. szett</t>
  </si>
  <si>
    <t>3. szett</t>
  </si>
  <si>
    <t>4. szett</t>
  </si>
  <si>
    <t>5. szett</t>
  </si>
  <si>
    <t>Eredmény</t>
  </si>
  <si>
    <t>Fodor István</t>
  </si>
  <si>
    <t>Nagy-Jánosi László</t>
  </si>
  <si>
    <t>Velencei Bence</t>
  </si>
  <si>
    <t>Lantos Imre</t>
  </si>
  <si>
    <t>Németh Tamás</t>
  </si>
  <si>
    <t>Czigléczki Gábor</t>
  </si>
  <si>
    <t>Szécsi-Páj Linda</t>
  </si>
  <si>
    <t>Sinkovits Balázs</t>
  </si>
  <si>
    <t>Gulyás Attila</t>
  </si>
  <si>
    <t>Darányi Antal</t>
  </si>
  <si>
    <t>Horák István</t>
  </si>
  <si>
    <t>Hegedüs Krisztián</t>
  </si>
  <si>
    <t>Holácsik András</t>
  </si>
  <si>
    <t>Garab Ábel</t>
  </si>
  <si>
    <t>Welesz Balázs</t>
  </si>
  <si>
    <t>Gábor Róbert</t>
  </si>
  <si>
    <t>Gulyás István</t>
  </si>
  <si>
    <t>Maróti László</t>
  </si>
  <si>
    <t>Gulyás Bence</t>
  </si>
  <si>
    <t>Csüri Richárd</t>
  </si>
  <si>
    <t>Kovács Balázs</t>
  </si>
  <si>
    <t>Kállai Károly</t>
  </si>
  <si>
    <t>Füzes István</t>
  </si>
  <si>
    <t>Lázár Béla</t>
  </si>
  <si>
    <t>Mészáros Szilvia</t>
  </si>
  <si>
    <t>Varga Zsigmond</t>
  </si>
  <si>
    <t>Simonits Gábor</t>
  </si>
  <si>
    <t>Szemes Pál</t>
  </si>
  <si>
    <t>Nagy Norbert</t>
  </si>
  <si>
    <t>Énekes Gábor</t>
  </si>
  <si>
    <t>Balog Aurél</t>
  </si>
  <si>
    <t>Márton Gábor</t>
  </si>
  <si>
    <t>Brachmann Ferenc</t>
  </si>
  <si>
    <t>Princzes Róbert</t>
  </si>
  <si>
    <t>Fogarasi Róbert</t>
  </si>
  <si>
    <t>Széll András</t>
  </si>
  <si>
    <t>Sáli Máté</t>
  </si>
  <si>
    <t>Ráporthy Péter</t>
  </si>
  <si>
    <t>Dávid Viktor</t>
  </si>
  <si>
    <t>Lengyel Péter</t>
  </si>
  <si>
    <t>Ulics Máté</t>
  </si>
  <si>
    <t>Hegedűs Krisztián</t>
  </si>
  <si>
    <t>Vígh Tamás</t>
  </si>
  <si>
    <t>Haskó Zsombor</t>
  </si>
  <si>
    <t>Simon-Bojta Péter</t>
  </si>
  <si>
    <t>Szél András</t>
  </si>
  <si>
    <t>Sárosdi Péter</t>
  </si>
  <si>
    <t>Csúri Richárd</t>
  </si>
  <si>
    <t>Nagyjánosi László</t>
  </si>
  <si>
    <t>Horváth Tibor</t>
  </si>
  <si>
    <t>dr Cziglécki Gábor</t>
  </si>
  <si>
    <t>Hatvani Dániel</t>
  </si>
  <si>
    <t>Hegyi Dániel</t>
  </si>
  <si>
    <t>Karanyicz Balázs</t>
  </si>
  <si>
    <t>Korecz Gergő</t>
  </si>
  <si>
    <t>Páj Linda</t>
  </si>
  <si>
    <t>Nagy Levente László</t>
  </si>
  <si>
    <t>Thamó Barna</t>
  </si>
  <si>
    <t>Herperger Gergő</t>
  </si>
  <si>
    <t>Weltner László</t>
  </si>
  <si>
    <t>Kovács Brigitta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</si>
</sst>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9" x14ac:knownFonts="1">
    <font>
      <sz val="11"/>
      <color theme="1"/>
      <name val="Calibri"/>
      <scheme val="minor"/>
    </font>
    <font>
      <sz val="11"/>
      <color theme="1"/>
      <name val="Calibri"/>
    </font>
    <font>
      <sz val="9"/>
      <color theme="1"/>
      <name val="Calibri"/>
    </font>
    <font>
      <sz val="11"/>
      <name val="Calibri"/>
    </font>
    <font>
      <i/>
      <sz val="9"/>
      <color theme="1"/>
      <name val="Calibri"/>
    </font>
    <font>
      <sz val="11"/>
      <color theme="1"/>
      <name val="Calibri"/>
      <scheme val="minor"/>
    </font>
    <font>
      <b/>
      <sz val="11"/>
      <color theme="1"/>
      <name val="Calibri"/>
    </font>
    <font>
      <b/>
      <sz val="14"/>
      <color theme="1"/>
      <name val="Calibri"/>
    </font>
    <font>
      <sz val="14"/>
      <color theme="1"/>
      <name val="Calibri"/>
    </font>
  </fonts>
  <fills count="7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  <fill>
      <patternFill patternType="solid">
        <fgColor theme="9"/>
        <bgColor theme="9"/>
      </patternFill>
    </fill>
    <fill>
      <patternFill patternType="solid">
        <fgColor rgb="FFE2EFD9"/>
        <bgColor rgb="FFE2EFD9"/>
      </patternFill>
    </fill>
    <fill>
      <patternFill patternType="solid">
        <fgColor rgb="FFB4C6E7"/>
        <bgColor rgb="FFB4C6E7"/>
      </patternFill>
    </fill>
    <fill>
      <patternFill patternType="solid">
        <fgColor rgb="FFE7E6E6"/>
        <bgColor rgb="FFE7E6E6"/>
      </patternFill>
    </fill>
  </fills>
  <borders count="64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thin">
        <color rgb="FFD8D8D8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D8D8D8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D8D8D8"/>
      </right>
      <top style="thin">
        <color rgb="FF000000"/>
      </top>
      <bottom style="thin">
        <color rgb="FFD8D8D8"/>
      </bottom>
      <diagonal/>
    </border>
    <border>
      <left style="thin">
        <color rgb="FFD8D8D8"/>
      </left>
      <right style="thin">
        <color rgb="FF000000"/>
      </right>
      <top style="thin">
        <color rgb="FF000000"/>
      </top>
      <bottom style="thin">
        <color rgb="FFD8D8D8"/>
      </bottom>
      <diagonal/>
    </border>
    <border>
      <left style="thin">
        <color rgb="FFD8D8D8"/>
      </left>
      <right style="medium">
        <color rgb="FF000000"/>
      </right>
      <top style="thin">
        <color rgb="FF000000"/>
      </top>
      <bottom style="thin">
        <color rgb="FFD8D8D8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D8D8D8"/>
      </top>
      <bottom style="thin">
        <color rgb="FF000000"/>
      </bottom>
      <diagonal/>
    </border>
    <border>
      <left style="thin">
        <color rgb="FFD8D8D8"/>
      </left>
      <right style="thin">
        <color rgb="FF000000"/>
      </right>
      <top style="thin">
        <color rgb="FFD8D8D8"/>
      </top>
      <bottom style="thin">
        <color rgb="FF000000"/>
      </bottom>
      <diagonal/>
    </border>
    <border>
      <left style="thin">
        <color rgb="FF000000"/>
      </left>
      <right style="thin">
        <color rgb="FFD8D8D8"/>
      </right>
      <top style="thin">
        <color rgb="FFD8D8D8"/>
      </top>
      <bottom style="thin">
        <color rgb="FF000000"/>
      </bottom>
      <diagonal/>
    </border>
    <border>
      <left/>
      <right style="thin">
        <color rgb="FFD8D8D8"/>
      </right>
      <top style="thin">
        <color rgb="FFD8D8D8"/>
      </top>
      <bottom style="thin">
        <color rgb="FF000000"/>
      </bottom>
      <diagonal/>
    </border>
    <border>
      <left style="thin">
        <color rgb="FFD8D8D8"/>
      </left>
      <right style="medium">
        <color rgb="FF000000"/>
      </right>
      <top style="thin">
        <color rgb="FFD8D8D8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D8D8D8"/>
      </bottom>
      <diagonal/>
    </border>
    <border>
      <left/>
      <right style="medium">
        <color rgb="FF000000"/>
      </right>
      <top style="thin">
        <color rgb="FFD8D8D8"/>
      </top>
      <bottom style="thin">
        <color rgb="FF000000"/>
      </bottom>
      <diagonal/>
    </border>
    <border>
      <left/>
      <right/>
      <top style="thin">
        <color rgb="FFD8D8D8"/>
      </top>
      <bottom style="thin">
        <color rgb="FF000000"/>
      </bottom>
      <diagonal/>
    </border>
    <border>
      <left style="thin">
        <color rgb="FF000000"/>
      </left>
      <right style="thin">
        <color rgb="FFD8D8D8"/>
      </right>
      <top style="thin">
        <color rgb="FF000000"/>
      </top>
      <bottom/>
      <diagonal/>
    </border>
    <border>
      <left style="thin">
        <color rgb="FFD8D8D8"/>
      </left>
      <right/>
      <top style="thin">
        <color rgb="FFD8D8D8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D8D8D8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D8D8D8"/>
      </top>
      <bottom style="medium">
        <color rgb="FF000000"/>
      </bottom>
      <diagonal/>
    </border>
    <border>
      <left style="thin">
        <color rgb="FFD8D8D8"/>
      </left>
      <right style="thin">
        <color rgb="FF000000"/>
      </right>
      <top style="thin">
        <color rgb="FFD8D8D8"/>
      </top>
      <bottom style="medium">
        <color rgb="FF000000"/>
      </bottom>
      <diagonal/>
    </border>
    <border>
      <left style="thin">
        <color rgb="FF000000"/>
      </left>
      <right style="thin">
        <color rgb="FFD8D8D8"/>
      </right>
      <top style="thin">
        <color rgb="FFD8D8D8"/>
      </top>
      <bottom style="medium">
        <color rgb="FF000000"/>
      </bottom>
      <diagonal/>
    </border>
    <border>
      <left/>
      <right style="thin">
        <color rgb="FFD8D8D8"/>
      </right>
      <top style="thin">
        <color rgb="FFD8D8D8"/>
      </top>
      <bottom style="medium">
        <color rgb="FF000000"/>
      </bottom>
      <diagonal/>
    </border>
    <border>
      <left style="thin">
        <color rgb="FFD8D8D8"/>
      </left>
      <right/>
      <top style="thin">
        <color rgb="FFD8D8D8"/>
      </top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double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1" fillId="2" borderId="1" xfId="0" applyFont="1" applyFill="1" applyBorder="1"/>
    <xf numFmtId="0" fontId="1" fillId="2" borderId="9" xfId="0" applyFont="1" applyFill="1" applyBorder="1"/>
    <xf numFmtId="0" fontId="1" fillId="2" borderId="10" xfId="0" applyFont="1" applyFill="1" applyBorder="1"/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 vertical="center"/>
    </xf>
    <xf numFmtId="0" fontId="1" fillId="2" borderId="15" xfId="0" applyFont="1" applyFill="1" applyBorder="1"/>
    <xf numFmtId="0" fontId="1" fillId="2" borderId="16" xfId="0" applyFont="1" applyFill="1" applyBorder="1"/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5" fillId="0" borderId="0" xfId="0" applyFont="1"/>
    <xf numFmtId="0" fontId="1" fillId="0" borderId="0" xfId="0" applyFont="1" applyAlignment="1">
      <alignment horizontal="center"/>
    </xf>
    <xf numFmtId="0" fontId="1" fillId="2" borderId="23" xfId="0" applyFont="1" applyFill="1" applyBorder="1"/>
    <xf numFmtId="0" fontId="4" fillId="0" borderId="25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2" borderId="31" xfId="0" applyFont="1" applyFill="1" applyBorder="1"/>
    <xf numFmtId="0" fontId="4" fillId="0" borderId="33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1" fillId="2" borderId="38" xfId="0" applyFont="1" applyFill="1" applyBorder="1"/>
    <xf numFmtId="0" fontId="1" fillId="2" borderId="39" xfId="0" applyFont="1" applyFill="1" applyBorder="1"/>
    <xf numFmtId="0" fontId="5" fillId="3" borderId="0" xfId="0" applyFont="1" applyFill="1"/>
    <xf numFmtId="0" fontId="1" fillId="3" borderId="0" xfId="0" applyFont="1" applyFill="1" applyAlignment="1">
      <alignment horizontal="center" vertical="center" wrapText="1"/>
    </xf>
    <xf numFmtId="0" fontId="1" fillId="3" borderId="40" xfId="0" applyFont="1" applyFill="1" applyBorder="1" applyAlignment="1">
      <alignment horizontal="center" vertical="center" wrapText="1"/>
    </xf>
    <xf numFmtId="0" fontId="5" fillId="4" borderId="0" xfId="0" applyFont="1" applyFill="1"/>
    <xf numFmtId="0" fontId="1" fillId="4" borderId="40" xfId="0" applyFont="1" applyFill="1" applyBorder="1"/>
    <xf numFmtId="0" fontId="1" fillId="4" borderId="0" xfId="0" applyFont="1" applyFill="1" applyAlignment="1">
      <alignment horizontal="center"/>
    </xf>
    <xf numFmtId="0" fontId="1" fillId="4" borderId="0" xfId="0" applyFont="1" applyFill="1" applyAlignment="1">
      <alignment horizontal="center" vertical="center"/>
    </xf>
    <xf numFmtId="0" fontId="5" fillId="5" borderId="0" xfId="0" applyFont="1" applyFill="1"/>
    <xf numFmtId="0" fontId="1" fillId="5" borderId="40" xfId="0" applyFont="1" applyFill="1" applyBorder="1"/>
    <xf numFmtId="0" fontId="1" fillId="5" borderId="0" xfId="0" applyFont="1" applyFill="1" applyAlignment="1">
      <alignment horizontal="center"/>
    </xf>
    <xf numFmtId="0" fontId="1" fillId="5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7" fillId="0" borderId="45" xfId="0" applyFont="1" applyBorder="1" applyAlignment="1">
      <alignment horizontal="right" vertical="center"/>
    </xf>
    <xf numFmtId="0" fontId="7" fillId="0" borderId="46" xfId="0" applyFont="1" applyBorder="1" applyAlignment="1">
      <alignment horizontal="center" vertical="center"/>
    </xf>
    <xf numFmtId="0" fontId="7" fillId="0" borderId="47" xfId="0" applyFont="1" applyBorder="1" applyAlignment="1">
      <alignment horizontal="left" vertical="center"/>
    </xf>
    <xf numFmtId="0" fontId="1" fillId="6" borderId="49" xfId="0" applyFont="1" applyFill="1" applyBorder="1" applyAlignment="1">
      <alignment horizontal="center" vertical="center"/>
    </xf>
    <xf numFmtId="0" fontId="1" fillId="6" borderId="50" xfId="0" applyFont="1" applyFill="1" applyBorder="1" applyAlignment="1">
      <alignment horizontal="center" vertical="center"/>
    </xf>
    <xf numFmtId="0" fontId="1" fillId="6" borderId="51" xfId="0" applyFont="1" applyFill="1" applyBorder="1" applyAlignment="1">
      <alignment horizontal="center" vertical="center"/>
    </xf>
    <xf numFmtId="0" fontId="8" fillId="0" borderId="30" xfId="0" applyFont="1" applyBorder="1" applyAlignment="1">
      <alignment horizontal="right"/>
    </xf>
    <xf numFmtId="0" fontId="8" fillId="0" borderId="52" xfId="0" applyFont="1" applyBorder="1" applyAlignment="1">
      <alignment horizontal="center" vertical="center"/>
    </xf>
    <xf numFmtId="0" fontId="8" fillId="0" borderId="0" xfId="0" applyFont="1"/>
    <xf numFmtId="0" fontId="8" fillId="0" borderId="53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55" xfId="0" applyFont="1" applyBorder="1" applyAlignment="1">
      <alignment horizontal="center" vertical="center"/>
    </xf>
    <xf numFmtId="0" fontId="8" fillId="0" borderId="56" xfId="0" applyFont="1" applyBorder="1" applyAlignment="1">
      <alignment horizontal="right"/>
    </xf>
    <xf numFmtId="0" fontId="8" fillId="0" borderId="57" xfId="0" applyFont="1" applyBorder="1" applyAlignment="1">
      <alignment horizontal="center" vertical="center"/>
    </xf>
    <xf numFmtId="0" fontId="8" fillId="0" borderId="58" xfId="0" applyFont="1" applyBorder="1"/>
    <xf numFmtId="0" fontId="8" fillId="0" borderId="56" xfId="0" applyFont="1" applyBorder="1" applyAlignment="1">
      <alignment horizontal="center" vertical="center"/>
    </xf>
    <xf numFmtId="0" fontId="8" fillId="0" borderId="59" xfId="0" applyFont="1" applyBorder="1" applyAlignment="1">
      <alignment horizontal="center" vertical="center"/>
    </xf>
    <xf numFmtId="0" fontId="8" fillId="0" borderId="58" xfId="0" applyFont="1" applyBorder="1" applyAlignment="1">
      <alignment horizontal="center" vertical="center"/>
    </xf>
    <xf numFmtId="0" fontId="8" fillId="0" borderId="60" xfId="0" applyFont="1" applyBorder="1" applyAlignment="1">
      <alignment horizontal="right"/>
    </xf>
    <xf numFmtId="0" fontId="8" fillId="0" borderId="61" xfId="0" applyFont="1" applyBorder="1" applyAlignment="1">
      <alignment horizontal="center" vertical="center"/>
    </xf>
    <xf numFmtId="0" fontId="8" fillId="0" borderId="62" xfId="0" applyFont="1" applyBorder="1"/>
    <xf numFmtId="0" fontId="8" fillId="0" borderId="60" xfId="0" applyFont="1" applyBorder="1" applyAlignment="1">
      <alignment horizontal="center" vertical="center"/>
    </xf>
    <xf numFmtId="0" fontId="8" fillId="0" borderId="63" xfId="0" applyFont="1" applyBorder="1" applyAlignment="1">
      <alignment horizontal="center" vertical="center"/>
    </xf>
    <xf numFmtId="0" fontId="8" fillId="0" borderId="62" xfId="0" applyFont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8" fillId="0" borderId="58" xfId="0" applyFont="1" applyBorder="1" applyAlignment="1">
      <alignment horizontal="left"/>
    </xf>
    <xf numFmtId="0" fontId="8" fillId="0" borderId="62" xfId="0" applyFont="1" applyBorder="1" applyAlignment="1">
      <alignment horizontal="left"/>
    </xf>
    <xf numFmtId="0" fontId="2" fillId="0" borderId="2" xfId="0" applyFont="1" applyBorder="1" applyAlignment="1">
      <alignment horizontal="center" vertical="center" wrapText="1"/>
    </xf>
    <xf numFmtId="0" fontId="3" fillId="0" borderId="3" xfId="0" applyFont="1" applyBorder="1"/>
    <xf numFmtId="0" fontId="2" fillId="0" borderId="4" xfId="0" applyFont="1" applyBorder="1" applyAlignment="1">
      <alignment horizontal="center" vertical="center" wrapText="1"/>
    </xf>
    <xf numFmtId="0" fontId="3" fillId="0" borderId="5" xfId="0" applyFont="1" applyBorder="1"/>
    <xf numFmtId="0" fontId="3" fillId="0" borderId="7" xfId="0" applyFont="1" applyBorder="1"/>
    <xf numFmtId="0" fontId="3" fillId="0" borderId="6" xfId="0" applyFont="1" applyBorder="1"/>
    <xf numFmtId="0" fontId="2" fillId="0" borderId="8" xfId="0" applyFont="1" applyBorder="1" applyAlignment="1">
      <alignment horizontal="center" vertical="center" wrapText="1"/>
    </xf>
    <xf numFmtId="0" fontId="3" fillId="0" borderId="14" xfId="0" applyFont="1" applyBorder="1"/>
    <xf numFmtId="0" fontId="2" fillId="0" borderId="22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3" fillId="0" borderId="32" xfId="0" applyFont="1" applyBorder="1"/>
    <xf numFmtId="0" fontId="3" fillId="0" borderId="24" xfId="0" applyFont="1" applyBorder="1"/>
    <xf numFmtId="0" fontId="7" fillId="0" borderId="47" xfId="0" applyFont="1" applyBorder="1" applyAlignment="1">
      <alignment horizontal="center" vertical="center"/>
    </xf>
    <xf numFmtId="0" fontId="3" fillId="0" borderId="47" xfId="0" applyFont="1" applyBorder="1"/>
    <xf numFmtId="0" fontId="7" fillId="0" borderId="45" xfId="0" applyFont="1" applyBorder="1" applyAlignment="1">
      <alignment horizontal="center" vertical="center"/>
    </xf>
    <xf numFmtId="0" fontId="3" fillId="0" borderId="48" xfId="0" applyFont="1" applyBorder="1"/>
    <xf numFmtId="0" fontId="6" fillId="6" borderId="41" xfId="0" applyFont="1" applyFill="1" applyBorder="1" applyAlignment="1">
      <alignment horizontal="center"/>
    </xf>
    <xf numFmtId="0" fontId="3" fillId="0" borderId="42" xfId="0" applyFont="1" applyBorder="1"/>
    <xf numFmtId="0" fontId="6" fillId="6" borderId="43" xfId="0" applyFont="1" applyFill="1" applyBorder="1" applyAlignment="1">
      <alignment horizontal="center"/>
    </xf>
    <xf numFmtId="0" fontId="3" fillId="0" borderId="44" xfId="0" applyFont="1" applyBorder="1"/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1" fontId="1" fillId="0" borderId="0" xfId="0" applyNumberFormat="1" applyFont="1" applyAlignment="1">
      <alignment horizontal="center" vertical="center"/>
    </xf>
    <xf numFmtId="1" fontId="5" fillId="0" borderId="0" xfId="0" applyNumberFormat="1" applyFont="1"/>
    <xf numFmtId="1" fontId="0" fillId="0" borderId="0" xfId="0" applyNumberFormat="1"/>
  </cellXfs>
  <cellStyles count="1">
    <cellStyle name="Normál" xfId="0" builtinId="0"/>
  </cellStyles>
  <dxfs count="7">
    <dxf>
      <numFmt numFmtId="1" formatCode="0"/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B4C6E7"/>
          <bgColor rgb="FFB4C6E7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</dxfs>
  <tableStyles count="1">
    <tableStyle name="Csapatok-style" pivot="0" count="3" xr9:uid="{00000000-0011-0000-FFFF-FFFF00000000}">
      <tableStyleElement type="headerRow" dxfId="6"/>
      <tableStyleElement type="firstRowStripe" dxfId="5"/>
      <tableStyleElement type="secondRowStripe" dxfId="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microsoft.com/office/2006/relationships/vbaProject" Target="vbaProject.bin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customschemas.google.com/relationships/workbookmetadata" Target="metadata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4" Type="http://schemas.openxmlformats.org/officeDocument/2006/relationships/worksheet" Target="worksheets/sheet4.xml"/><Relationship Id="rId1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1:F12">
  <tableColumns count="6">
    <tableColumn id="1" xr3:uid="{00000000-0010-0000-0000-000001000000}" name="Csapatok"/>
    <tableColumn id="2" xr3:uid="{00000000-0010-0000-0000-000002000000}" name="Pontok"/>
    <tableColumn id="3" xr3:uid="{00000000-0010-0000-0000-000003000000}" name="Nyert Mérkőzés"/>
    <tableColumn id="4" xr3:uid="{00000000-0010-0000-0000-000004000000}" name="Nyert szettek"/>
    <tableColumn id="5" xr3:uid="{00000000-0010-0000-0000-000005000000}" name="Szerzett pont"/>
    <tableColumn id="6" xr3:uid="{00000000-0010-0000-0000-000006000000}" name="index" dataDxfId="0"/>
  </tableColumns>
  <tableStyleInfo name="Csapatok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Munka1"/>
  <dimension ref="A2:AA1000"/>
  <sheetViews>
    <sheetView showGridLines="0" tabSelected="1" workbookViewId="0">
      <selection activeCell="W10" sqref="W10"/>
    </sheetView>
  </sheetViews>
  <sheetFormatPr defaultColWidth="14.42578125" defaultRowHeight="15" customHeight="1" x14ac:dyDescent="0.25"/>
  <cols>
    <col min="1" max="1" width="14.42578125" customWidth="1"/>
    <col min="2" max="21" width="6.85546875" customWidth="1"/>
    <col min="22" max="25" width="8.7109375" customWidth="1"/>
    <col min="26" max="26" width="26.7109375" customWidth="1"/>
    <col min="27" max="27" width="8.7109375" customWidth="1"/>
  </cols>
  <sheetData>
    <row r="2" spans="1:27" ht="32.25" customHeight="1" x14ac:dyDescent="0.25">
      <c r="A2" s="1"/>
      <c r="B2" s="73" t="str">
        <f>IF(cs_1="","",cs_1)</f>
        <v>ESSE Balu Turbo</v>
      </c>
      <c r="C2" s="74"/>
      <c r="D2" s="75" t="str">
        <f>IF(cs_2="","",cs_2)</f>
        <v>Pécsi Fallabda SE II</v>
      </c>
      <c r="E2" s="76"/>
      <c r="F2" s="75" t="str">
        <f>IF(cs_3="","",cs_3)</f>
        <v>Soproni MAFC</v>
      </c>
      <c r="G2" s="76"/>
      <c r="H2" s="75" t="str">
        <f>IF(cs_4="","",cs_4)</f>
        <v>Colosseum-Luxus SE</v>
      </c>
      <c r="I2" s="76"/>
      <c r="J2" s="75" t="str">
        <f>IF(cs_5="","",cs_5)</f>
        <v>Fireballs</v>
      </c>
      <c r="K2" s="76"/>
      <c r="L2" s="75" t="str">
        <f>IF(cs_6="","",cs_6)</f>
        <v>Hajdúszoboszló SE</v>
      </c>
      <c r="M2" s="76"/>
      <c r="N2" s="75" t="str">
        <f>IF(cs_7="","",cs_7)</f>
        <v>Csé-Team Labda Egylet II.</v>
      </c>
      <c r="O2" s="78"/>
      <c r="P2" s="73" t="str">
        <f>IF(cs_8="","",cs_8)</f>
        <v>City Squash Club SE II.</v>
      </c>
      <c r="Q2" s="74"/>
      <c r="R2" s="75" t="str">
        <f>IF(cs_9="","",cs_9)</f>
        <v>Szeged Squash SEII.</v>
      </c>
      <c r="S2" s="76"/>
      <c r="T2" s="75" t="str">
        <f>IF(cs_10="","",cs_10)</f>
        <v/>
      </c>
      <c r="U2" s="77"/>
    </row>
    <row r="3" spans="1:27" ht="17.25" customHeight="1" x14ac:dyDescent="0.25">
      <c r="A3" s="79" t="str">
        <f>IF(cs_1="","",cs_1)</f>
        <v>ESSE Balu Turbo</v>
      </c>
      <c r="B3" s="2"/>
      <c r="C3" s="3"/>
      <c r="D3" s="4">
        <f>IFERROR(IFERROR(
IF(VLOOKUP($A3&amp;"|"&amp;D$2,'Mérkőzések | eredmények'!$A:$K,6,0)="","",VLOOKUP($A3&amp;"|"&amp;D$2,'Mérkőzések | eredmények'!$A:$K,6,0)),
IF(VLOOKUP(D$2&amp;"|"&amp;$A3,'Mérkőzések | eredmények'!$A:$K,7,0)="","",VLOOKUP(D$2&amp;"|"&amp;$A3,'Mérkőzések | eredmények'!$A:$K,7,0))),"")</f>
        <v>4</v>
      </c>
      <c r="E3" s="5">
        <f>IFERROR(IFERROR(
IF(VLOOKUP($A3&amp;"|"&amp;D$2,'Mérkőzések | eredmények'!$A:$K,7,0)="","",VLOOKUP($A3&amp;"|"&amp;D$2,'Mérkőzések | eredmények'!$A:$K,7,0)),
IF(VLOOKUP(D$2&amp;"|"&amp;$A3,'Mérkőzések | eredmények'!$A:$K,6,0)="","",VLOOKUP(D$2&amp;"|"&amp;$A3,'Mérkőzések | eredmények'!$A:$K,6,0))),"")</f>
        <v>0</v>
      </c>
      <c r="F3" s="6">
        <f>IFERROR(IFERROR(
IF(VLOOKUP($A3&amp;"|"&amp;F$2,'Mérkőzések | eredmények'!$A:$K,6,0)="","",VLOOKUP($A3&amp;"|"&amp;F$2,'Mérkőzések | eredmények'!$A:$K,6,0)),
IF(VLOOKUP(F$2&amp;"|"&amp;$A3,'Mérkőzések | eredmények'!$A:$K,7,0)="","",VLOOKUP(F$2&amp;"|"&amp;$A3,'Mérkőzések | eredmények'!$A:$K,7,0))),"")</f>
        <v>4</v>
      </c>
      <c r="G3" s="7">
        <f>IFERROR(IFERROR(
IF(VLOOKUP($A3&amp;"|"&amp;F$2,'Mérkőzések | eredmények'!$A:$K,7,0)="","",VLOOKUP($A3&amp;"|"&amp;F$2,'Mérkőzések | eredmények'!$A:$K,7,0)),
IF(VLOOKUP(F$2&amp;"|"&amp;$A3,'Mérkőzések | eredmények'!$A:$K,6,0)="","",VLOOKUP(F$2&amp;"|"&amp;$A3,'Mérkőzések | eredmények'!$A:$K,6,0))),"")</f>
        <v>0</v>
      </c>
      <c r="H3" s="4">
        <f>IFERROR(IFERROR(
IF(VLOOKUP($A3&amp;"|"&amp;H$2,'Mérkőzések | eredmények'!$A:$K,6,0)="","",VLOOKUP($A3&amp;"|"&amp;H$2,'Mérkőzések | eredmények'!$A:$K,6,0)),
IF(VLOOKUP(H$2&amp;"|"&amp;$A3,'Mérkőzések | eredmények'!$A:$K,7,0)="","",VLOOKUP(H$2&amp;"|"&amp;$A3,'Mérkőzések | eredmények'!$A:$K,7,0))),"")</f>
        <v>4</v>
      </c>
      <c r="I3" s="5">
        <f>IFERROR(IFERROR(
IF(VLOOKUP($A3&amp;"|"&amp;H$2,'Mérkőzések | eredmények'!$A:$K,7,0)="","",VLOOKUP($A3&amp;"|"&amp;H$2,'Mérkőzések | eredmények'!$A:$K,7,0)),
IF(VLOOKUP(H$2&amp;"|"&amp;$A3,'Mérkőzések | eredmények'!$A:$K,6,0)="","",VLOOKUP(H$2&amp;"|"&amp;$A3,'Mérkőzések | eredmények'!$A:$K,6,0))),"")</f>
        <v>0</v>
      </c>
      <c r="J3" s="6">
        <f>IFERROR(IFERROR(
IF(VLOOKUP($A3&amp;"|"&amp;J$2,'Mérkőzések | eredmények'!$A:$K,6,0)="","",VLOOKUP($A3&amp;"|"&amp;J$2,'Mérkőzések | eredmények'!$A:$K,6,0)),
IF(VLOOKUP(J$2&amp;"|"&amp;$A3,'Mérkőzések | eredmények'!$A:$K,7,0)="","",VLOOKUP(J$2&amp;"|"&amp;$A3,'Mérkőzések | eredmények'!$A:$K,7,0))),"")</f>
        <v>3</v>
      </c>
      <c r="K3" s="7">
        <f>IFERROR(IFERROR(
IF(VLOOKUP($A3&amp;"|"&amp;J$2,'Mérkőzések | eredmények'!$A:$K,7,0)="","",VLOOKUP($A3&amp;"|"&amp;J$2,'Mérkőzések | eredmények'!$A:$K,7,0)),
IF(VLOOKUP(J$2&amp;"|"&amp;$A3,'Mérkőzések | eredmények'!$A:$K,6,0)="","",VLOOKUP(J$2&amp;"|"&amp;$A3,'Mérkőzések | eredmények'!$A:$K,6,0))),"")</f>
        <v>1</v>
      </c>
      <c r="L3" s="4">
        <f>IFERROR(IFERROR(
IF(VLOOKUP($A3&amp;"|"&amp;L$2,'Mérkőzések | eredmények'!$A:$K,6,0)="","",VLOOKUP($A3&amp;"|"&amp;L$2,'Mérkőzések | eredmények'!$A:$K,6,0)),
IF(VLOOKUP(L$2&amp;"|"&amp;$A3,'Mérkőzések | eredmények'!$A:$K,7,0)="","",VLOOKUP(L$2&amp;"|"&amp;$A3,'Mérkőzések | eredmények'!$A:$K,7,0))),"")</f>
        <v>0</v>
      </c>
      <c r="M3" s="5">
        <f>IFERROR(IFERROR(
IF(VLOOKUP($A3&amp;"|"&amp;L$2,'Mérkőzések | eredmények'!$A:$K,7,0)="","",VLOOKUP($A3&amp;"|"&amp;L$2,'Mérkőzések | eredmények'!$A:$K,7,0)),
IF(VLOOKUP(L$2&amp;"|"&amp;$A3,'Mérkőzések | eredmények'!$A:$K,6,0)="","",VLOOKUP(L$2&amp;"|"&amp;$A3,'Mérkőzések | eredmények'!$A:$K,6,0))),"")</f>
        <v>4</v>
      </c>
      <c r="N3" s="6">
        <f>IFERROR(IFERROR(
IF(VLOOKUP($A3&amp;"|"&amp;N$2,'Mérkőzések | eredmények'!$A:$K,6,0)="","",VLOOKUP($A3&amp;"|"&amp;N$2,'Mérkőzések | eredmények'!$A:$K,6,0)),
IF(VLOOKUP(N$2&amp;"|"&amp;$A3,'Mérkőzések | eredmények'!$A:$K,7,0)="","",VLOOKUP(N$2&amp;"|"&amp;$A3,'Mérkőzések | eredmények'!$A:$K,7,0))),"")</f>
        <v>1</v>
      </c>
      <c r="O3" s="7">
        <f>IFERROR(IFERROR(
IF(VLOOKUP($A3&amp;"|"&amp;N$2,'Mérkőzések | eredmények'!$A:$K,7,0)="","",VLOOKUP($A3&amp;"|"&amp;N$2,'Mérkőzések | eredmények'!$A:$K,7,0)),
IF(VLOOKUP(N$2&amp;"|"&amp;$A3,'Mérkőzések | eredmények'!$A:$K,6,0)="","",VLOOKUP(N$2&amp;"|"&amp;$A3,'Mérkőzések | eredmények'!$A:$K,6,0))),"")</f>
        <v>3</v>
      </c>
      <c r="P3" s="4">
        <f>IFERROR(IFERROR(
IF(VLOOKUP($A3&amp;"|"&amp;P$2,'Mérkőzések | eredmények'!$A:$K,6,0)="","",VLOOKUP($A3&amp;"|"&amp;P$2,'Mérkőzések | eredmények'!$A:$K,6,0)),
IF(VLOOKUP(P$2&amp;"|"&amp;$A3,'Mérkőzések | eredmények'!$A:$K,7,0)="","",VLOOKUP(P$2&amp;"|"&amp;$A3,'Mérkőzések | eredmények'!$A:$K,7,0))),"")</f>
        <v>4</v>
      </c>
      <c r="Q3" s="5">
        <f>IFERROR(IFERROR(
IF(VLOOKUP($A3&amp;"|"&amp;P$2,'Mérkőzések | eredmények'!$A:$K,7,0)="","",VLOOKUP($A3&amp;"|"&amp;P$2,'Mérkőzések | eredmények'!$A:$K,7,0)),
IF(VLOOKUP(P$2&amp;"|"&amp;$A3,'Mérkőzések | eredmények'!$A:$K,6,0)="","",VLOOKUP(P$2&amp;"|"&amp;$A3,'Mérkőzések | eredmények'!$A:$K,6,0))),"")</f>
        <v>0</v>
      </c>
      <c r="R3" s="6">
        <f>IFERROR(IFERROR(
IF(VLOOKUP($A3&amp;"|"&amp;R$2,'Mérkőzések | eredmények'!$A:$K,6,0)="","",VLOOKUP($A3&amp;"|"&amp;R$2,'Mérkőzések | eredmények'!$A:$K,6,0)),
IF(VLOOKUP(R$2&amp;"|"&amp;$A3,'Mérkőzések | eredmények'!$A:$K,7,0)="","",VLOOKUP(R$2&amp;"|"&amp;$A3,'Mérkőzések | eredmények'!$A:$K,7,0))),"")</f>
        <v>2</v>
      </c>
      <c r="S3" s="7">
        <f>IFERROR(IFERROR(
IF(VLOOKUP($A3&amp;"|"&amp;R$2,'Mérkőzések | eredmények'!$A:$K,7,0)="","",VLOOKUP($A3&amp;"|"&amp;R$2,'Mérkőzések | eredmények'!$A:$K,7,0)),
IF(VLOOKUP(R$2&amp;"|"&amp;$A3,'Mérkőzések | eredmények'!$A:$K,6,0)="","",VLOOKUP(R$2&amp;"|"&amp;$A3,'Mérkőzések | eredmények'!$A:$K,6,0))),"")</f>
        <v>2</v>
      </c>
      <c r="T3" s="4" t="str">
        <f>IFERROR(IFERROR(
IF(VLOOKUP($A3&amp;"|"&amp;T$2,'Mérkőzések | eredmények'!$A:$K,6,0)="","",VLOOKUP($A3&amp;"|"&amp;T$2,'Mérkőzések | eredmények'!$A:$K,6,0)),
IF(VLOOKUP(T$2&amp;"|"&amp;$A3,'Mérkőzések | eredmények'!$A:$K,7,0)="","",VLOOKUP(T$2&amp;"|"&amp;$A3,'Mérkőzések | eredmények'!$A:$K,7,0))),"")</f>
        <v/>
      </c>
      <c r="U3" s="8" t="str">
        <f>IFERROR(IFERROR(
IF(VLOOKUP($A3&amp;"|"&amp;T$2,'Mérkőzések | eredmények'!$A:$K,7,0)="","",VLOOKUP($A3&amp;"|"&amp;T$2,'Mérkőzések | eredmények'!$A:$K,7,0)),
IF(VLOOKUP(T$2&amp;"|"&amp;$A3,'Mérkőzések | eredmények'!$A:$K,6,0)="","",VLOOKUP(T$2&amp;"|"&amp;$A3,'Mérkőzések | eredmények'!$A:$K,6,0))),"")</f>
        <v/>
      </c>
    </row>
    <row r="4" spans="1:27" ht="17.25" customHeight="1" x14ac:dyDescent="0.25">
      <c r="A4" s="80"/>
      <c r="B4" s="9"/>
      <c r="C4" s="10"/>
      <c r="D4" s="11">
        <f>IFERROR(IFERROR(
IF(VLOOKUP($A3&amp;"|"&amp;D$2,'Mérkőzések | eredmények'!$A:$K,8,0)="","",VLOOKUP($A3&amp;"|"&amp;D$2,'Mérkőzések | eredmények'!$A:$K,8,0)),
IF(VLOOKUP(D$2&amp;"|"&amp;$A3,'Mérkőzések | eredmények'!$A:$K,9,0)="","",VLOOKUP(D$2&amp;"|"&amp;$A3,'Mérkőzések | eredmények'!$A:$K,9,0))),"")</f>
        <v>12</v>
      </c>
      <c r="E4" s="12">
        <f>IFERROR(IFERROR(
IF(VLOOKUP($A3&amp;"|"&amp;D$2,'Mérkőzések | eredmények'!$A:$K,9,0)="","",VLOOKUP($A3&amp;"|"&amp;D$2,'Mérkőzések | eredmények'!$A:$K,9,0)),
IF(VLOOKUP(D$2&amp;"|"&amp;$A3,'Mérkőzések | eredmények'!$A:$K,8,0)="","",VLOOKUP(D$2&amp;"|"&amp;$A3,'Mérkőzések | eredmények'!$A:$K,8,0))),"")</f>
        <v>0</v>
      </c>
      <c r="F4" s="13">
        <f>IFERROR(IFERROR(
IF(VLOOKUP($A3&amp;"|"&amp;F$2,'Mérkőzések | eredmények'!$A:$K,8,0)="","",VLOOKUP($A3&amp;"|"&amp;F$2,'Mérkőzések | eredmények'!$A:$K,8,0)),
IF(VLOOKUP(F$2&amp;"|"&amp;$A3,'Mérkőzések | eredmények'!$A:$K,9,0)="","",VLOOKUP(F$2&amp;"|"&amp;$A3,'Mérkőzések | eredmények'!$A:$K,9,0))),"")</f>
        <v>12</v>
      </c>
      <c r="G4" s="14">
        <f>IFERROR(IFERROR(
IF(VLOOKUP($A3&amp;"|"&amp;F$2,'Mérkőzések | eredmények'!$A:$K,9,0)="","",VLOOKUP($A3&amp;"|"&amp;F$2,'Mérkőzések | eredmények'!$A:$K,9,0)),
IF(VLOOKUP(F$2&amp;"|"&amp;$A3,'Mérkőzések | eredmények'!$A:$K,8,0)="","",VLOOKUP(F$2&amp;"|"&amp;$A3,'Mérkőzések | eredmények'!$A:$K,8,0))),"")</f>
        <v>0</v>
      </c>
      <c r="H4" s="11">
        <f>IFERROR(IFERROR(
IF(VLOOKUP($A3&amp;"|"&amp;H$2,'Mérkőzések | eredmények'!$A:$K,8,0)="","",VLOOKUP($A3&amp;"|"&amp;H$2,'Mérkőzések | eredmények'!$A:$K,8,0)),
IF(VLOOKUP(H$2&amp;"|"&amp;$A3,'Mérkőzések | eredmények'!$A:$K,9,0)="","",VLOOKUP(H$2&amp;"|"&amp;$A3,'Mérkőzések | eredmények'!$A:$K,9,0))),"")</f>
        <v>12</v>
      </c>
      <c r="I4" s="12">
        <f>IFERROR(IFERROR(
IF(VLOOKUP($A3&amp;"|"&amp;H$2,'Mérkőzések | eredmények'!$A:$K,9,0)="","",VLOOKUP($A3&amp;"|"&amp;H$2,'Mérkőzések | eredmények'!$A:$K,9,0)),
IF(VLOOKUP(H$2&amp;"|"&amp;$A3,'Mérkőzések | eredmények'!$A:$K,8,0)="","",VLOOKUP(H$2&amp;"|"&amp;$A3,'Mérkőzések | eredmények'!$A:$K,8,0))),"")</f>
        <v>1</v>
      </c>
      <c r="J4" s="11">
        <f>IFERROR(IFERROR(
IF(VLOOKUP($A3&amp;"|"&amp;J$2,'Mérkőzések | eredmények'!$A:$K,8,0)="","",VLOOKUP($A3&amp;"|"&amp;J$2,'Mérkőzések | eredmények'!$A:$K,8,0)),
IF(VLOOKUP(J$2&amp;"|"&amp;$A3,'Mérkőzések | eredmények'!$A:$K,9,0)="","",VLOOKUP(J$2&amp;"|"&amp;$A3,'Mérkőzések | eredmények'!$A:$K,9,0))),"")</f>
        <v>9</v>
      </c>
      <c r="K4" s="12">
        <f>IFERROR(IFERROR(
IF(VLOOKUP($A3&amp;"|"&amp;J$2,'Mérkőzések | eredmények'!$A:$K,9,0)="","",VLOOKUP($A3&amp;"|"&amp;J$2,'Mérkőzések | eredmények'!$A:$K,9,0)),
IF(VLOOKUP(J$2&amp;"|"&amp;$A3,'Mérkőzések | eredmények'!$A:$K,8,0)="","",VLOOKUP(J$2&amp;"|"&amp;$A3,'Mérkőzések | eredmények'!$A:$K,8,0))),"")</f>
        <v>5</v>
      </c>
      <c r="L4" s="11">
        <f>IFERROR(IFERROR(
IF(VLOOKUP($A3&amp;"|"&amp;L$2,'Mérkőzések | eredmények'!$A:$K,8,0)="","",VLOOKUP($A3&amp;"|"&amp;L$2,'Mérkőzések | eredmények'!$A:$K,8,0)),
IF(VLOOKUP(L$2&amp;"|"&amp;$A3,'Mérkőzések | eredmények'!$A:$K,9,0)="","",VLOOKUP(L$2&amp;"|"&amp;$A3,'Mérkőzések | eredmények'!$A:$K,9,0))),"")</f>
        <v>1</v>
      </c>
      <c r="M4" s="12">
        <f>IFERROR(IFERROR(
IF(VLOOKUP($A3&amp;"|"&amp;L$2,'Mérkőzések | eredmények'!$A:$K,9,0)="","",VLOOKUP($A3&amp;"|"&amp;L$2,'Mérkőzések | eredmények'!$A:$K,9,0)),
IF(VLOOKUP(L$2&amp;"|"&amp;$A3,'Mérkőzések | eredmények'!$A:$K,8,0)="","",VLOOKUP(L$2&amp;"|"&amp;$A3,'Mérkőzések | eredmények'!$A:$K,8,0))),"")</f>
        <v>12</v>
      </c>
      <c r="N4" s="13">
        <f>IFERROR(IFERROR(
IF(VLOOKUP($A3&amp;"|"&amp;N$2,'Mérkőzések | eredmények'!$A:$K,8,0)="","",VLOOKUP($A3&amp;"|"&amp;N$2,'Mérkőzések | eredmények'!$A:$K,8,0)),
IF(VLOOKUP(N$2&amp;"|"&amp;$A3,'Mérkőzések | eredmények'!$A:$K,9,0)="","",VLOOKUP(N$2&amp;"|"&amp;$A3,'Mérkőzések | eredmények'!$A:$K,9,0))),"")</f>
        <v>3</v>
      </c>
      <c r="O4" s="14">
        <f>IFERROR(IFERROR(
IF(VLOOKUP($A3&amp;"|"&amp;N$2,'Mérkőzések | eredmények'!$A:$K,9,0)="","",VLOOKUP($A3&amp;"|"&amp;N$2,'Mérkőzések | eredmények'!$A:$K,9,0)),
IF(VLOOKUP(N$2&amp;"|"&amp;$A3,'Mérkőzések | eredmények'!$A:$K,8,0)="","",VLOOKUP(N$2&amp;"|"&amp;$A3,'Mérkőzések | eredmények'!$A:$K,8,0))),"")</f>
        <v>9</v>
      </c>
      <c r="P4" s="13">
        <f>IFERROR(IFERROR(
IF(VLOOKUP($A3&amp;"|"&amp;P$2,'Mérkőzések | eredmények'!$A:$K,8,0)="","",VLOOKUP($A3&amp;"|"&amp;P$2,'Mérkőzések | eredmények'!$A:$K,8,0)),
IF(VLOOKUP(P$2&amp;"|"&amp;$A3,'Mérkőzések | eredmények'!$A:$K,9,0)="","",VLOOKUP(P$2&amp;"|"&amp;$A3,'Mérkőzések | eredmények'!$A:$K,9,0))),"")</f>
        <v>12</v>
      </c>
      <c r="Q4" s="14">
        <f>IFERROR(IFERROR(
IF(VLOOKUP($A3&amp;"|"&amp;P$2,'Mérkőzések | eredmények'!$A:$K,9,0)="","",VLOOKUP($A3&amp;"|"&amp;P$2,'Mérkőzések | eredmények'!$A:$K,9,0)),
IF(VLOOKUP(P$2&amp;"|"&amp;$A3,'Mérkőzések | eredmények'!$A:$K,8,0)="","",VLOOKUP(P$2&amp;"|"&amp;$A3,'Mérkőzések | eredmények'!$A:$K,8,0))),"")</f>
        <v>2</v>
      </c>
      <c r="R4" s="11">
        <f>IFERROR(IFERROR(
IF(VLOOKUP($A3&amp;"|"&amp;R$2,'Mérkőzések | eredmények'!$A:$K,8,0)="","",VLOOKUP($A3&amp;"|"&amp;R$2,'Mérkőzések | eredmények'!$A:$K,8,0)),
IF(VLOOKUP(R$2&amp;"|"&amp;$A3,'Mérkőzések | eredmények'!$A:$K,9,0)="","",VLOOKUP(R$2&amp;"|"&amp;$A3,'Mérkőzések | eredmények'!$A:$K,9,0))),"")</f>
        <v>6</v>
      </c>
      <c r="S4" s="12">
        <f>IFERROR(IFERROR(
IF(VLOOKUP($A3&amp;"|"&amp;R$2,'Mérkőzések | eredmények'!$A:$K,9,0)="","",VLOOKUP($A3&amp;"|"&amp;R$2,'Mérkőzések | eredmények'!$A:$K,9,0)),
IF(VLOOKUP(R$2&amp;"|"&amp;$A3,'Mérkőzések | eredmények'!$A:$K,8,0)="","",VLOOKUP(R$2&amp;"|"&amp;$A3,'Mérkőzések | eredmények'!$A:$K,8,0))),"")</f>
        <v>8</v>
      </c>
      <c r="T4" s="11" t="str">
        <f>IFERROR(IFERROR(
IF(VLOOKUP($A3&amp;"|"&amp;T$2,'Mérkőzések | eredmények'!$A:$K,8,0)="","",VLOOKUP($A3&amp;"|"&amp;T$2,'Mérkőzések | eredmények'!$A:$K,8,0)),
IF(VLOOKUP(T$2&amp;"|"&amp;$A3,'Mérkőzések | eredmények'!$A:$K,9,0)="","",VLOOKUP(T$2&amp;"|"&amp;$A3,'Mérkőzések | eredmények'!$A:$K,9,0))),"")</f>
        <v/>
      </c>
      <c r="U4" s="15" t="str">
        <f>IFERROR(IFERROR(
IF(VLOOKUP($A3&amp;"|"&amp;T$2,'Mérkőzések | eredmények'!$A:$K,9,0)="","",VLOOKUP($A3&amp;"|"&amp;T$2,'Mérkőzések | eredmények'!$A:$K,9,0)),
IF(VLOOKUP(T$2&amp;"|"&amp;$A3,'Mérkőzések | eredmények'!$A:$K,8,0)="","",VLOOKUP(T$2&amp;"|"&amp;$A3,'Mérkőzések | eredmények'!$A:$K,8,0))),"")</f>
        <v/>
      </c>
      <c r="Y4" s="16" t="s">
        <v>0</v>
      </c>
      <c r="Z4" s="17" t="s">
        <v>1</v>
      </c>
      <c r="AA4" s="16" t="s">
        <v>2</v>
      </c>
    </row>
    <row r="5" spans="1:27" ht="17.25" customHeight="1" x14ac:dyDescent="0.25">
      <c r="A5" s="81" t="str">
        <f>IF(cs_2="","",cs_2)</f>
        <v>Pécsi Fallabda SE II</v>
      </c>
      <c r="B5" s="4">
        <f>IFERROR(IFERROR(
IF(VLOOKUP($A5&amp;"|"&amp;B$2,'Mérkőzések | eredmények'!$A:$K,6,0)="","",VLOOKUP($A5&amp;"|"&amp;B$2,'Mérkőzések | eredmények'!$A:$K,6,0)),
IF(VLOOKUP(B$2&amp;"|"&amp;$A5,'Mérkőzések | eredmények'!$A:$K,7,0)="","",VLOOKUP(B$2&amp;"|"&amp;$A5,'Mérkőzések | eredmények'!$A:$K,7,0))),"")</f>
        <v>0</v>
      </c>
      <c r="C5" s="5">
        <f>IFERROR(IFERROR(
IF(VLOOKUP($A5&amp;"|"&amp;B$2,'Mérkőzések | eredmények'!$A:$K,7,0)="","",VLOOKUP($A5&amp;"|"&amp;B$2,'Mérkőzések | eredmények'!$A:$K,7,0)),
IF(VLOOKUP(B$2&amp;"|"&amp;$A5,'Mérkőzések | eredmények'!$A:$K,6,0)="","",VLOOKUP(B$2&amp;"|"&amp;$A5,'Mérkőzések | eredmények'!$A:$K,6,0))),"")</f>
        <v>4</v>
      </c>
      <c r="D5" s="18"/>
      <c r="E5" s="18"/>
      <c r="F5" s="6">
        <f>IFERROR(IFERROR(
IF(VLOOKUP($A5&amp;"|"&amp;F$2,'Mérkőzések | eredmények'!$A:$K,6,0)="","",VLOOKUP($A5&amp;"|"&amp;F$2,'Mérkőzések | eredmények'!$A:$K,6,0)),
IF(VLOOKUP(F$2&amp;"|"&amp;$A5,'Mérkőzések | eredmények'!$A:$K,7,0)="","",VLOOKUP(F$2&amp;"|"&amp;$A5,'Mérkőzések | eredmények'!$A:$K,7,0))),"")</f>
        <v>2</v>
      </c>
      <c r="G5" s="7">
        <f>IFERROR(IFERROR(
IF(VLOOKUP($A5&amp;"|"&amp;F$2,'Mérkőzések | eredmények'!$A:$K,7,0)="","",VLOOKUP($A5&amp;"|"&amp;F$2,'Mérkőzések | eredmények'!$A:$K,7,0)),
IF(VLOOKUP(F$2&amp;"|"&amp;$A5,'Mérkőzések | eredmények'!$A:$K,6,0)="","",VLOOKUP(F$2&amp;"|"&amp;$A5,'Mérkőzések | eredmények'!$A:$K,6,0))),"")</f>
        <v>2</v>
      </c>
      <c r="H5" s="4">
        <f>IFERROR(IFERROR(
IF(VLOOKUP($A5&amp;"|"&amp;H$2,'Mérkőzések | eredmények'!$A:$K,6,0)="","",VLOOKUP($A5&amp;"|"&amp;H$2,'Mérkőzések | eredmények'!$A:$K,6,0)),
IF(VLOOKUP(H$2&amp;"|"&amp;$A5,'Mérkőzések | eredmények'!$A:$K,7,0)="","",VLOOKUP(H$2&amp;"|"&amp;$A5,'Mérkőzések | eredmények'!$A:$K,7,0))),"")</f>
        <v>3</v>
      </c>
      <c r="I5" s="5">
        <f>IFERROR(IFERROR(
IF(VLOOKUP($A5&amp;"|"&amp;H$2,'Mérkőzések | eredmények'!$A:$K,7,0)="","",VLOOKUP($A5&amp;"|"&amp;H$2,'Mérkőzések | eredmények'!$A:$K,7,0)),
IF(VLOOKUP(H$2&amp;"|"&amp;$A5,'Mérkőzések | eredmények'!$A:$K,6,0)="","",VLOOKUP(H$2&amp;"|"&amp;$A5,'Mérkőzések | eredmények'!$A:$K,6,0))),"")</f>
        <v>1</v>
      </c>
      <c r="J5" s="6">
        <f>IFERROR(IFERROR(
IF(VLOOKUP($A5&amp;"|"&amp;J$2,'Mérkőzések | eredmények'!$A:$K,6,0)="","",VLOOKUP($A5&amp;"|"&amp;J$2,'Mérkőzések | eredmények'!$A:$K,6,0)),
IF(VLOOKUP(J$2&amp;"|"&amp;$A5,'Mérkőzések | eredmények'!$A:$K,7,0)="","",VLOOKUP(J$2&amp;"|"&amp;$A5,'Mérkőzések | eredmények'!$A:$K,7,0))),"")</f>
        <v>0</v>
      </c>
      <c r="K5" s="7">
        <f>IFERROR(IFERROR(
IF(VLOOKUP($A5&amp;"|"&amp;J$2,'Mérkőzések | eredmények'!$A:$K,7,0)="","",VLOOKUP($A5&amp;"|"&amp;J$2,'Mérkőzések | eredmények'!$A:$K,7,0)),
IF(VLOOKUP(J$2&amp;"|"&amp;$A5,'Mérkőzések | eredmények'!$A:$K,6,0)="","",VLOOKUP(J$2&amp;"|"&amp;$A5,'Mérkőzések | eredmények'!$A:$K,6,0))),"")</f>
        <v>4</v>
      </c>
      <c r="L5" s="4">
        <f>IFERROR(IFERROR(
IF(VLOOKUP($A5&amp;"|"&amp;L$2,'Mérkőzések | eredmények'!$A:$K,6,0)="","",VLOOKUP($A5&amp;"|"&amp;L$2,'Mérkőzések | eredmények'!$A:$K,6,0)),
IF(VLOOKUP(L$2&amp;"|"&amp;$A5,'Mérkőzések | eredmények'!$A:$K,7,0)="","",VLOOKUP(L$2&amp;"|"&amp;$A5,'Mérkőzések | eredmények'!$A:$K,7,0))),"")</f>
        <v>0</v>
      </c>
      <c r="M5" s="5">
        <f>IFERROR(IFERROR(
IF(VLOOKUP($A5&amp;"|"&amp;L$2,'Mérkőzések | eredmények'!$A:$K,7,0)="","",VLOOKUP($A5&amp;"|"&amp;L$2,'Mérkőzések | eredmények'!$A:$K,7,0)),
IF(VLOOKUP(L$2&amp;"|"&amp;$A5,'Mérkőzések | eredmények'!$A:$K,6,0)="","",VLOOKUP(L$2&amp;"|"&amp;$A5,'Mérkőzések | eredmények'!$A:$K,6,0))),"")</f>
        <v>4</v>
      </c>
      <c r="N5" s="6">
        <f>IFERROR(IFERROR(
IF(VLOOKUP($A5&amp;"|"&amp;N$2,'Mérkőzések | eredmények'!$A:$K,6,0)="","",VLOOKUP($A5&amp;"|"&amp;N$2,'Mérkőzések | eredmények'!$A:$K,6,0)),
IF(VLOOKUP(N$2&amp;"|"&amp;$A5,'Mérkőzések | eredmények'!$A:$K,7,0)="","",VLOOKUP(N$2&amp;"|"&amp;$A5,'Mérkőzések | eredmények'!$A:$K,7,0))),"")</f>
        <v>0</v>
      </c>
      <c r="O5" s="7">
        <f>IFERROR(IFERROR(
IF(VLOOKUP($A5&amp;"|"&amp;N$2,'Mérkőzések | eredmények'!$A:$K,7,0)="","",VLOOKUP($A5&amp;"|"&amp;N$2,'Mérkőzések | eredmények'!$A:$K,7,0)),
IF(VLOOKUP(N$2&amp;"|"&amp;$A5,'Mérkőzések | eredmények'!$A:$K,6,0)="","",VLOOKUP(N$2&amp;"|"&amp;$A5,'Mérkőzések | eredmények'!$A:$K,6,0))),"")</f>
        <v>4</v>
      </c>
      <c r="P5" s="4">
        <f>IFERROR(IFERROR(
IF(VLOOKUP($A5&amp;"|"&amp;P$2,'Mérkőzések | eredmények'!$A:$K,6,0)="","",VLOOKUP($A5&amp;"|"&amp;P$2,'Mérkőzések | eredmények'!$A:$K,6,0)),
IF(VLOOKUP(P$2&amp;"|"&amp;$A5,'Mérkőzések | eredmények'!$A:$K,7,0)="","",VLOOKUP(P$2&amp;"|"&amp;$A5,'Mérkőzések | eredmények'!$A:$K,7,0))),"")</f>
        <v>1</v>
      </c>
      <c r="Q5" s="5">
        <f>IFERROR(IFERROR(
IF(VLOOKUP($A5&amp;"|"&amp;P$2,'Mérkőzések | eredmények'!$A:$K,7,0)="","",VLOOKUP($A5&amp;"|"&amp;P$2,'Mérkőzések | eredmények'!$A:$K,7,0)),
IF(VLOOKUP(P$2&amp;"|"&amp;$A5,'Mérkőzések | eredmények'!$A:$K,6,0)="","",VLOOKUP(P$2&amp;"|"&amp;$A5,'Mérkőzések | eredmények'!$A:$K,6,0))),"")</f>
        <v>3</v>
      </c>
      <c r="R5" s="6">
        <f>IFERROR(IFERROR(
IF(VLOOKUP($A5&amp;"|"&amp;R$2,'Mérkőzések | eredmények'!$A:$K,6,0)="","",VLOOKUP($A5&amp;"|"&amp;R$2,'Mérkőzések | eredmények'!$A:$K,6,0)),
IF(VLOOKUP(R$2&amp;"|"&amp;$A5,'Mérkőzések | eredmények'!$A:$K,7,0)="","",VLOOKUP(R$2&amp;"|"&amp;$A5,'Mérkőzések | eredmények'!$A:$K,7,0))),"")</f>
        <v>1</v>
      </c>
      <c r="S5" s="7">
        <f>IFERROR(IFERROR(
IF(VLOOKUP($A5&amp;"|"&amp;R$2,'Mérkőzések | eredmények'!$A:$K,7,0)="","",VLOOKUP($A5&amp;"|"&amp;R$2,'Mérkőzések | eredmények'!$A:$K,7,0)),
IF(VLOOKUP(R$2&amp;"|"&amp;$A5,'Mérkőzések | eredmények'!$A:$K,6,0)="","",VLOOKUP(R$2&amp;"|"&amp;$A5,'Mérkőzések | eredmények'!$A:$K,6,0))),"")</f>
        <v>3</v>
      </c>
      <c r="T5" s="4" t="str">
        <f>IFERROR(IFERROR(
IF(VLOOKUP($A5&amp;"|"&amp;T$2,'Mérkőzések | eredmények'!$A:$K,6,0)="","",VLOOKUP($A5&amp;"|"&amp;T$2,'Mérkőzések | eredmények'!$A:$K,6,0)),
IF(VLOOKUP(T$2&amp;"|"&amp;$A5,'Mérkőzések | eredmények'!$A:$K,7,0)="","",VLOOKUP(T$2&amp;"|"&amp;$A5,'Mérkőzések | eredmények'!$A:$K,7,0))),"")</f>
        <v/>
      </c>
      <c r="U5" s="8" t="str">
        <f>IFERROR(IFERROR(
IF(VLOOKUP($A5&amp;"|"&amp;T$2,'Mérkőzések | eredmények'!$A:$K,7,0)="","",VLOOKUP($A5&amp;"|"&amp;T$2,'Mérkőzések | eredmények'!$A:$K,7,0)),
IF(VLOOKUP(T$2&amp;"|"&amp;$A5,'Mérkőzések | eredmények'!$A:$K,6,0)="","",VLOOKUP(T$2&amp;"|"&amp;$A5,'Mérkőzések | eredmények'!$A:$K,6,0))),"")</f>
        <v/>
      </c>
      <c r="Y5" s="17">
        <f>IF(cs_1&lt;&gt;"",1,"")</f>
        <v>1</v>
      </c>
      <c r="Z5" s="16" t="str">
        <f>IF(Y5="","",_xlfn.XLOOKUP(LARGE(Csapatok!F:F,1),Csapatok!F:F,Csapatok!A:A))</f>
        <v>Hajdúszoboszló SE</v>
      </c>
      <c r="AA5" s="17">
        <f>IF(Y5="","",IF(Y5="","",_xlfn.XLOOKUP(Z5,Csapatok!A:A,Csapatok!B:B))-100)</f>
        <v>24</v>
      </c>
    </row>
    <row r="6" spans="1:27" ht="17.25" customHeight="1" x14ac:dyDescent="0.25">
      <c r="A6" s="84"/>
      <c r="B6" s="13">
        <f>IFERROR(IFERROR(
IF(VLOOKUP($A5&amp;"|"&amp;B$2,'Mérkőzések | eredmények'!$A:$K,8,0)="","",VLOOKUP($A5&amp;"|"&amp;B$2,'Mérkőzések | eredmények'!$A:$K,8,0)),
IF(VLOOKUP(B$2&amp;"|"&amp;$A5,'Mérkőzések | eredmények'!$A:$K,9,0)="","",VLOOKUP(B$2&amp;"|"&amp;$A5,'Mérkőzések | eredmények'!$A:$K,9,0))),"")</f>
        <v>0</v>
      </c>
      <c r="C6" s="12">
        <f>IFERROR(IFERROR(
IF(VLOOKUP($A5&amp;"|"&amp;B$2,'Mérkőzések | eredmények'!$A:$K,9,0)="","",VLOOKUP($A5&amp;"|"&amp;B$2,'Mérkőzések | eredmények'!$A:$K,9,0)),
IF(VLOOKUP(B$2&amp;"|"&amp;$A5,'Mérkőzések | eredmények'!$A:$K,8,0)="","",VLOOKUP(B$2&amp;"|"&amp;$A5,'Mérkőzések | eredmények'!$A:$K,8,0))),"")</f>
        <v>12</v>
      </c>
      <c r="D6" s="18"/>
      <c r="E6" s="18"/>
      <c r="F6" s="13">
        <f>IFERROR(IFERROR(
IF(VLOOKUP($A5&amp;"|"&amp;F$2,'Mérkőzések | eredmények'!$A:$K,8,0)="","",VLOOKUP($A5&amp;"|"&amp;F$2,'Mérkőzések | eredmények'!$A:$K,8,0)),
IF(VLOOKUP(F$2&amp;"|"&amp;$A5,'Mérkőzések | eredmények'!$A:$K,9,0)="","",VLOOKUP(F$2&amp;"|"&amp;$A5,'Mérkőzések | eredmények'!$A:$K,9,0))),"")</f>
        <v>8</v>
      </c>
      <c r="G6" s="14">
        <f>IFERROR(IFERROR(
IF(VLOOKUP($A5&amp;"|"&amp;F$2,'Mérkőzések | eredmények'!$A:$K,9,0)="","",VLOOKUP($A5&amp;"|"&amp;F$2,'Mérkőzések | eredmények'!$A:$K,9,0)),
IF(VLOOKUP(F$2&amp;"|"&amp;$A5,'Mérkőzések | eredmények'!$A:$K,8,0)="","",VLOOKUP(F$2&amp;"|"&amp;$A5,'Mérkőzések | eredmények'!$A:$K,8,0))),"")</f>
        <v>8</v>
      </c>
      <c r="H6" s="11">
        <f>IFERROR(IFERROR(
IF(VLOOKUP($A5&amp;"|"&amp;H$2,'Mérkőzések | eredmények'!$A:$K,8,0)="","",VLOOKUP($A5&amp;"|"&amp;H$2,'Mérkőzések | eredmények'!$A:$K,8,0)),
IF(VLOOKUP(H$2&amp;"|"&amp;$A5,'Mérkőzések | eredmények'!$A:$K,9,0)="","",VLOOKUP(H$2&amp;"|"&amp;$A5,'Mérkőzések | eredmények'!$A:$K,9,0))),"")</f>
        <v>11</v>
      </c>
      <c r="I6" s="12">
        <f>IFERROR(IFERROR(
IF(VLOOKUP($A5&amp;"|"&amp;H$2,'Mérkőzések | eredmények'!$A:$K,9,0)="","",VLOOKUP($A5&amp;"|"&amp;H$2,'Mérkőzések | eredmények'!$A:$K,9,0)),
IF(VLOOKUP(H$2&amp;"|"&amp;$A5,'Mérkőzések | eredmények'!$A:$K,8,0)="","",VLOOKUP(H$2&amp;"|"&amp;$A5,'Mérkőzések | eredmények'!$A:$K,8,0))),"")</f>
        <v>4</v>
      </c>
      <c r="J6" s="11">
        <f>IFERROR(IFERROR(
IF(VLOOKUP($A5&amp;"|"&amp;J$2,'Mérkőzések | eredmények'!$A:$K,8,0)="","",VLOOKUP($A5&amp;"|"&amp;J$2,'Mérkőzések | eredmények'!$A:$K,8,0)),
IF(VLOOKUP(J$2&amp;"|"&amp;$A5,'Mérkőzések | eredmények'!$A:$K,9,0)="","",VLOOKUP(J$2&amp;"|"&amp;$A5,'Mérkőzések | eredmények'!$A:$K,9,0))),"")</f>
        <v>2</v>
      </c>
      <c r="K6" s="12">
        <f>IFERROR(IFERROR(
IF(VLOOKUP($A5&amp;"|"&amp;J$2,'Mérkőzések | eredmények'!$A:$K,9,0)="","",VLOOKUP($A5&amp;"|"&amp;J$2,'Mérkőzések | eredmények'!$A:$K,9,0)),
IF(VLOOKUP(J$2&amp;"|"&amp;$A5,'Mérkőzések | eredmények'!$A:$K,8,0)="","",VLOOKUP(J$2&amp;"|"&amp;$A5,'Mérkőzések | eredmények'!$A:$K,8,0))),"")</f>
        <v>12</v>
      </c>
      <c r="L6" s="11">
        <f>IFERROR(IFERROR(
IF(VLOOKUP($A5&amp;"|"&amp;L$2,'Mérkőzések | eredmények'!$A:$K,8,0)="","",VLOOKUP($A5&amp;"|"&amp;L$2,'Mérkőzések | eredmények'!$A:$K,8,0)),
IF(VLOOKUP(L$2&amp;"|"&amp;$A5,'Mérkőzések | eredmények'!$A:$K,9,0)="","",VLOOKUP(L$2&amp;"|"&amp;$A5,'Mérkőzések | eredmények'!$A:$K,9,0))),"")</f>
        <v>0</v>
      </c>
      <c r="M6" s="12">
        <f>IFERROR(IFERROR(
IF(VLOOKUP($A5&amp;"|"&amp;L$2,'Mérkőzések | eredmények'!$A:$K,9,0)="","",VLOOKUP($A5&amp;"|"&amp;L$2,'Mérkőzések | eredmények'!$A:$K,9,0)),
IF(VLOOKUP(L$2&amp;"|"&amp;$A5,'Mérkőzések | eredmények'!$A:$K,8,0)="","",VLOOKUP(L$2&amp;"|"&amp;$A5,'Mérkőzések | eredmények'!$A:$K,8,0))),"")</f>
        <v>12</v>
      </c>
      <c r="N6" s="11">
        <f>IFERROR(IFERROR(
IF(VLOOKUP($A5&amp;"|"&amp;N$2,'Mérkőzések | eredmények'!$A:$K,8,0)="","",VLOOKUP($A5&amp;"|"&amp;N$2,'Mérkőzések | eredmények'!$A:$K,8,0)),
IF(VLOOKUP(N$2&amp;"|"&amp;$A5,'Mérkőzések | eredmények'!$A:$K,9,0)="","",VLOOKUP(N$2&amp;"|"&amp;$A5,'Mérkőzések | eredmények'!$A:$K,9,0))),"")</f>
        <v>0</v>
      </c>
      <c r="O6" s="12">
        <f>IFERROR(IFERROR(
IF(VLOOKUP($A5&amp;"|"&amp;N$2,'Mérkőzések | eredmények'!$A:$K,9,0)="","",VLOOKUP($A5&amp;"|"&amp;N$2,'Mérkőzések | eredmények'!$A:$K,9,0)),
IF(VLOOKUP(N$2&amp;"|"&amp;$A5,'Mérkőzések | eredmények'!$A:$K,8,0)="","",VLOOKUP(N$2&amp;"|"&amp;$A5,'Mérkőzések | eredmények'!$A:$K,8,0))),"")</f>
        <v>12</v>
      </c>
      <c r="P6" s="13">
        <f>IFERROR(IFERROR(
IF(VLOOKUP($A5&amp;"|"&amp;P$2,'Mérkőzések | eredmények'!$A:$K,8,0)="","",VLOOKUP($A5&amp;"|"&amp;P$2,'Mérkőzések | eredmények'!$A:$K,8,0)),
IF(VLOOKUP(P$2&amp;"|"&amp;$A5,'Mérkőzések | eredmények'!$A:$K,9,0)="","",VLOOKUP(P$2&amp;"|"&amp;$A5,'Mérkőzések | eredmények'!$A:$K,9,0))),"")</f>
        <v>5</v>
      </c>
      <c r="Q6" s="14">
        <f>IFERROR(IFERROR(
IF(VLOOKUP($A5&amp;"|"&amp;P$2,'Mérkőzések | eredmények'!$A:$K,9,0)="","",VLOOKUP($A5&amp;"|"&amp;P$2,'Mérkőzések | eredmények'!$A:$K,9,0)),
IF(VLOOKUP(P$2&amp;"|"&amp;$A5,'Mérkőzések | eredmények'!$A:$K,8,0)="","",VLOOKUP(P$2&amp;"|"&amp;$A5,'Mérkőzések | eredmények'!$A:$K,8,0))),"")</f>
        <v>10</v>
      </c>
      <c r="R6" s="11">
        <f>IFERROR(IFERROR(
IF(VLOOKUP($A5&amp;"|"&amp;R$2,'Mérkőzések | eredmények'!$A:$K,8,0)="","",VLOOKUP($A5&amp;"|"&amp;R$2,'Mérkőzések | eredmények'!$A:$K,8,0)),
IF(VLOOKUP(R$2&amp;"|"&amp;$A5,'Mérkőzések | eredmények'!$A:$K,9,0)="","",VLOOKUP(R$2&amp;"|"&amp;$A5,'Mérkőzések | eredmények'!$A:$K,9,0))),"")</f>
        <v>3</v>
      </c>
      <c r="S6" s="12">
        <f>IFERROR(IFERROR(
IF(VLOOKUP($A5&amp;"|"&amp;R$2,'Mérkőzések | eredmények'!$A:$K,9,0)="","",VLOOKUP($A5&amp;"|"&amp;R$2,'Mérkőzések | eredmények'!$A:$K,9,0)),
IF(VLOOKUP(R$2&amp;"|"&amp;$A5,'Mérkőzések | eredmények'!$A:$K,8,0)="","",VLOOKUP(R$2&amp;"|"&amp;$A5,'Mérkőzések | eredmények'!$A:$K,8,0))),"")</f>
        <v>11</v>
      </c>
      <c r="T6" s="11" t="str">
        <f>IFERROR(IFERROR(
IF(VLOOKUP($A5&amp;"|"&amp;T$2,'Mérkőzések | eredmények'!$A:$K,8,0)="","",VLOOKUP($A5&amp;"|"&amp;T$2,'Mérkőzések | eredmények'!$A:$K,8,0)),
IF(VLOOKUP(T$2&amp;"|"&amp;$A5,'Mérkőzések | eredmények'!$A:$K,9,0)="","",VLOOKUP(T$2&amp;"|"&amp;$A5,'Mérkőzések | eredmények'!$A:$K,9,0))),"")</f>
        <v/>
      </c>
      <c r="U6" s="15" t="str">
        <f>IFERROR(IFERROR(
IF(VLOOKUP($A5&amp;"|"&amp;T$2,'Mérkőzések | eredmények'!$A:$K,9,0)="","",VLOOKUP($A5&amp;"|"&amp;T$2,'Mérkőzések | eredmények'!$A:$K,9,0)),
IF(VLOOKUP(T$2&amp;"|"&amp;$A5,'Mérkőzések | eredmények'!$A:$K,8,0)="","",VLOOKUP(T$2&amp;"|"&amp;$A5,'Mérkőzések | eredmények'!$A:$K,8,0))),"")</f>
        <v/>
      </c>
      <c r="Y6" s="17">
        <f>IF(cs_2&lt;&gt;"",2,"")</f>
        <v>2</v>
      </c>
      <c r="Z6" s="16" t="str">
        <f>IF(Y6="","",_xlfn.XLOOKUP(LARGE(Csapatok!F:F,2),Csapatok!F:F,Csapatok!A:A))</f>
        <v>Csé-Team Labda Egylet II.</v>
      </c>
      <c r="AA6" s="17">
        <f>IF(Y6="","",IF(Y6="","",_xlfn.XLOOKUP(Z6,Csapatok!A:A,Csapatok!B:B))-100)</f>
        <v>20</v>
      </c>
    </row>
    <row r="7" spans="1:27" ht="17.25" customHeight="1" x14ac:dyDescent="0.25">
      <c r="A7" s="79" t="str">
        <f>IF(cs_3="","",cs_3)</f>
        <v>Soproni MAFC</v>
      </c>
      <c r="B7" s="4">
        <f>IFERROR(IFERROR(
IF(VLOOKUP($A7&amp;"|"&amp;B$2,'Mérkőzések | eredmények'!$A:$K,6,0)="","",VLOOKUP($A7&amp;"|"&amp;B$2,'Mérkőzések | eredmények'!$A:$K,6,0)),
IF(VLOOKUP(B$2&amp;"|"&amp;$A7,'Mérkőzések | eredmények'!$A:$K,7,0)="","",VLOOKUP(B$2&amp;"|"&amp;$A7,'Mérkőzések | eredmények'!$A:$K,7,0))),"")</f>
        <v>0</v>
      </c>
      <c r="C7" s="5">
        <f>IFERROR(IFERROR(
IF(VLOOKUP($A7&amp;"|"&amp;B$2,'Mérkőzések | eredmények'!$A:$K,7,0)="","",VLOOKUP($A7&amp;"|"&amp;B$2,'Mérkőzések | eredmények'!$A:$K,7,0)),
IF(VLOOKUP(B$2&amp;"|"&amp;$A7,'Mérkőzések | eredmények'!$A:$K,6,0)="","",VLOOKUP(B$2&amp;"|"&amp;$A7,'Mérkőzések | eredmények'!$A:$K,6,0))),"")</f>
        <v>4</v>
      </c>
      <c r="D7" s="4">
        <f>IFERROR(IFERROR(
IF(VLOOKUP($A7&amp;"|"&amp;D$2,'Mérkőzések | eredmények'!$A:$K,6,0)="","",VLOOKUP($A7&amp;"|"&amp;D$2,'Mérkőzések | eredmények'!$A:$K,6,0)),
IF(VLOOKUP(D$2&amp;"|"&amp;$A7,'Mérkőzések | eredmények'!$A:$K,7,0)="","",VLOOKUP(D$2&amp;"|"&amp;$A7,'Mérkőzések | eredmények'!$A:$K,7,0))),"")</f>
        <v>2</v>
      </c>
      <c r="E7" s="5">
        <f>IFERROR(IFERROR(
IF(VLOOKUP($A7&amp;"|"&amp;D$2,'Mérkőzések | eredmények'!$A:$K,7,0)="","",VLOOKUP($A7&amp;"|"&amp;D$2,'Mérkőzések | eredmények'!$A:$K,7,0)),
IF(VLOOKUP(D$2&amp;"|"&amp;$A7,'Mérkőzések | eredmények'!$A:$K,6,0)="","",VLOOKUP(D$2&amp;"|"&amp;$A7,'Mérkőzések | eredmények'!$A:$K,6,0))),"")</f>
        <v>2</v>
      </c>
      <c r="F7" s="18"/>
      <c r="G7" s="18"/>
      <c r="H7" s="4">
        <f>IFERROR(IFERROR(
IF(VLOOKUP($A7&amp;"|"&amp;H$2,'Mérkőzések | eredmények'!$A:$K,6,0)="","",VLOOKUP($A7&amp;"|"&amp;H$2,'Mérkőzések | eredmények'!$A:$K,6,0)),
IF(VLOOKUP(H$2&amp;"|"&amp;$A7,'Mérkőzések | eredmények'!$A:$K,7,0)="","",VLOOKUP(H$2&amp;"|"&amp;$A7,'Mérkőzések | eredmények'!$A:$K,7,0))),"")</f>
        <v>3</v>
      </c>
      <c r="I7" s="5">
        <f>IFERROR(IFERROR(
IF(VLOOKUP($A7&amp;"|"&amp;H$2,'Mérkőzések | eredmények'!$A:$K,7,0)="","",VLOOKUP($A7&amp;"|"&amp;H$2,'Mérkőzések | eredmények'!$A:$K,7,0)),
IF(VLOOKUP(H$2&amp;"|"&amp;$A7,'Mérkőzések | eredmények'!$A:$K,6,0)="","",VLOOKUP(H$2&amp;"|"&amp;$A7,'Mérkőzések | eredmények'!$A:$K,6,0))),"")</f>
        <v>1</v>
      </c>
      <c r="J7" s="6">
        <f>IFERROR(IFERROR(
IF(VLOOKUP($A7&amp;"|"&amp;J$2,'Mérkőzések | eredmények'!$A:$K,6,0)="","",VLOOKUP($A7&amp;"|"&amp;J$2,'Mérkőzések | eredmények'!$A:$K,6,0)),
IF(VLOOKUP(J$2&amp;"|"&amp;$A7,'Mérkőzések | eredmények'!$A:$K,7,0)="","",VLOOKUP(J$2&amp;"|"&amp;$A7,'Mérkőzések | eredmények'!$A:$K,7,0))),"")</f>
        <v>1</v>
      </c>
      <c r="K7" s="7">
        <f>IFERROR(IFERROR(
IF(VLOOKUP($A7&amp;"|"&amp;J$2,'Mérkőzések | eredmények'!$A:$K,7,0)="","",VLOOKUP($A7&amp;"|"&amp;J$2,'Mérkőzések | eredmények'!$A:$K,7,0)),
IF(VLOOKUP(J$2&amp;"|"&amp;$A7,'Mérkőzések | eredmények'!$A:$K,6,0)="","",VLOOKUP(J$2&amp;"|"&amp;$A7,'Mérkőzések | eredmények'!$A:$K,6,0))),"")</f>
        <v>3</v>
      </c>
      <c r="L7" s="4">
        <f>IFERROR(IFERROR(
IF(VLOOKUP($A7&amp;"|"&amp;L$2,'Mérkőzések | eredmények'!$A:$K,6,0)="","",VLOOKUP($A7&amp;"|"&amp;L$2,'Mérkőzések | eredmények'!$A:$K,6,0)),
IF(VLOOKUP(L$2&amp;"|"&amp;$A7,'Mérkőzések | eredmények'!$A:$K,7,0)="","",VLOOKUP(L$2&amp;"|"&amp;$A7,'Mérkőzések | eredmények'!$A:$K,7,0))),"")</f>
        <v>0</v>
      </c>
      <c r="M7" s="5">
        <f>IFERROR(IFERROR(
IF(VLOOKUP($A7&amp;"|"&amp;L$2,'Mérkőzések | eredmények'!$A:$K,7,0)="","",VLOOKUP($A7&amp;"|"&amp;L$2,'Mérkőzések | eredmények'!$A:$K,7,0)),
IF(VLOOKUP(L$2&amp;"|"&amp;$A7,'Mérkőzések | eredmények'!$A:$K,6,0)="","",VLOOKUP(L$2&amp;"|"&amp;$A7,'Mérkőzések | eredmények'!$A:$K,6,0))),"")</f>
        <v>4</v>
      </c>
      <c r="N7" s="6">
        <f>IFERROR(IFERROR(
IF(VLOOKUP($A7&amp;"|"&amp;N$2,'Mérkőzések | eredmények'!$A:$K,6,0)="","",VLOOKUP($A7&amp;"|"&amp;N$2,'Mérkőzések | eredmények'!$A:$K,6,0)),
IF(VLOOKUP(N$2&amp;"|"&amp;$A7,'Mérkőzések | eredmények'!$A:$K,7,0)="","",VLOOKUP(N$2&amp;"|"&amp;$A7,'Mérkőzések | eredmények'!$A:$K,7,0))),"")</f>
        <v>0</v>
      </c>
      <c r="O7" s="7">
        <f>IFERROR(IFERROR(
IF(VLOOKUP($A7&amp;"|"&amp;N$2,'Mérkőzések | eredmények'!$A:$K,7,0)="","",VLOOKUP($A7&amp;"|"&amp;N$2,'Mérkőzések | eredmények'!$A:$K,7,0)),
IF(VLOOKUP(N$2&amp;"|"&amp;$A7,'Mérkőzések | eredmények'!$A:$K,6,0)="","",VLOOKUP(N$2&amp;"|"&amp;$A7,'Mérkőzések | eredmények'!$A:$K,6,0))),"")</f>
        <v>4</v>
      </c>
      <c r="P7" s="4">
        <f>IFERROR(IFERROR(
IF(VLOOKUP($A7&amp;"|"&amp;P$2,'Mérkőzések | eredmények'!$A:$K,6,0)="","",VLOOKUP($A7&amp;"|"&amp;P$2,'Mérkőzések | eredmények'!$A:$K,6,0)),
IF(VLOOKUP(P$2&amp;"|"&amp;$A7,'Mérkőzések | eredmények'!$A:$K,7,0)="","",VLOOKUP(P$2&amp;"|"&amp;$A7,'Mérkőzések | eredmények'!$A:$K,7,0))),"")</f>
        <v>0</v>
      </c>
      <c r="Q7" s="5">
        <f>IFERROR(IFERROR(
IF(VLOOKUP($A7&amp;"|"&amp;P$2,'Mérkőzések | eredmények'!$A:$K,7,0)="","",VLOOKUP($A7&amp;"|"&amp;P$2,'Mérkőzések | eredmények'!$A:$K,7,0)),
IF(VLOOKUP(P$2&amp;"|"&amp;$A7,'Mérkőzések | eredmények'!$A:$K,6,0)="","",VLOOKUP(P$2&amp;"|"&amp;$A7,'Mérkőzések | eredmények'!$A:$K,6,0))),"")</f>
        <v>4</v>
      </c>
      <c r="R7" s="6">
        <f>IFERROR(IFERROR(
IF(VLOOKUP($A7&amp;"|"&amp;R$2,'Mérkőzések | eredmények'!$A:$K,6,0)="","",VLOOKUP($A7&amp;"|"&amp;R$2,'Mérkőzések | eredmények'!$A:$K,6,0)),
IF(VLOOKUP(R$2&amp;"|"&amp;$A7,'Mérkőzések | eredmények'!$A:$K,7,0)="","",VLOOKUP(R$2&amp;"|"&amp;$A7,'Mérkőzések | eredmények'!$A:$K,7,0))),"")</f>
        <v>2</v>
      </c>
      <c r="S7" s="7">
        <f>IFERROR(IFERROR(
IF(VLOOKUP($A7&amp;"|"&amp;R$2,'Mérkőzések | eredmények'!$A:$K,7,0)="","",VLOOKUP($A7&amp;"|"&amp;R$2,'Mérkőzések | eredmények'!$A:$K,7,0)),
IF(VLOOKUP(R$2&amp;"|"&amp;$A7,'Mérkőzések | eredmények'!$A:$K,6,0)="","",VLOOKUP(R$2&amp;"|"&amp;$A7,'Mérkőzések | eredmények'!$A:$K,6,0))),"")</f>
        <v>2</v>
      </c>
      <c r="T7" s="4" t="str">
        <f>IFERROR(IFERROR(
IF(VLOOKUP($A7&amp;"|"&amp;T$2,'Mérkőzések | eredmények'!$A:$K,6,0)="","",VLOOKUP($A7&amp;"|"&amp;T$2,'Mérkőzések | eredmények'!$A:$K,6,0)),
IF(VLOOKUP(T$2&amp;"|"&amp;$A7,'Mérkőzések | eredmények'!$A:$K,7,0)="","",VLOOKUP(T$2&amp;"|"&amp;$A7,'Mérkőzések | eredmények'!$A:$K,7,0))),"")</f>
        <v/>
      </c>
      <c r="U7" s="8" t="str">
        <f>IFERROR(IFERROR(
IF(VLOOKUP($A7&amp;"|"&amp;T$2,'Mérkőzések | eredmények'!$A:$K,7,0)="","",VLOOKUP($A7&amp;"|"&amp;T$2,'Mérkőzések | eredmények'!$A:$K,7,0)),
IF(VLOOKUP(T$2&amp;"|"&amp;$A7,'Mérkőzések | eredmények'!$A:$K,6,0)="","",VLOOKUP(T$2&amp;"|"&amp;$A7,'Mérkőzések | eredmények'!$A:$K,6,0))),"")</f>
        <v/>
      </c>
      <c r="Y7" s="17">
        <f>IF(cs_3&lt;&gt;"",3,"")</f>
        <v>3</v>
      </c>
      <c r="Z7" s="16" t="str">
        <f>IF(Y7="","",_xlfn.XLOOKUP(LARGE(Csapatok!F:F,3),Csapatok!F:F,Csapatok!A:A))</f>
        <v>ESSE Balu Turbo</v>
      </c>
      <c r="AA7" s="17">
        <f>IF(Y7="","",IF(Y7="","",_xlfn.XLOOKUP(Z7,Csapatok!A:A,Csapatok!B:B))-100)</f>
        <v>16</v>
      </c>
    </row>
    <row r="8" spans="1:27" ht="17.25" customHeight="1" x14ac:dyDescent="0.25">
      <c r="A8" s="84"/>
      <c r="B8" s="11">
        <f>IFERROR(IFERROR(
IF(VLOOKUP($A7&amp;"|"&amp;B$2,'Mérkőzések | eredmények'!$A:$K,8,0)="","",VLOOKUP($A7&amp;"|"&amp;B$2,'Mérkőzések | eredmények'!$A:$K,8,0)),
IF(VLOOKUP(B$2&amp;"|"&amp;$A7,'Mérkőzések | eredmények'!$A:$K,9,0)="","",VLOOKUP(B$2&amp;"|"&amp;$A7,'Mérkőzések | eredmények'!$A:$K,9,0))),"")</f>
        <v>0</v>
      </c>
      <c r="C8" s="12">
        <f>IFERROR(IFERROR(
IF(VLOOKUP($A7&amp;"|"&amp;B$2,'Mérkőzések | eredmények'!$A:$K,9,0)="","",VLOOKUP($A7&amp;"|"&amp;B$2,'Mérkőzések | eredmények'!$A:$K,9,0)),
IF(VLOOKUP(B$2&amp;"|"&amp;$A7,'Mérkőzések | eredmények'!$A:$K,8,0)="","",VLOOKUP(B$2&amp;"|"&amp;$A7,'Mérkőzések | eredmények'!$A:$K,8,0))),"")</f>
        <v>12</v>
      </c>
      <c r="D8" s="11">
        <f>IFERROR(IFERROR(
IF(VLOOKUP($A7&amp;"|"&amp;D$2,'Mérkőzések | eredmények'!$A:$K,8,0)="","",VLOOKUP($A7&amp;"|"&amp;D$2,'Mérkőzések | eredmények'!$A:$K,8,0)),
IF(VLOOKUP(D$2&amp;"|"&amp;$A7,'Mérkőzések | eredmények'!$A:$K,9,0)="","",VLOOKUP(D$2&amp;"|"&amp;$A7,'Mérkőzések | eredmények'!$A:$K,9,0))),"")</f>
        <v>8</v>
      </c>
      <c r="E8" s="12">
        <f>IFERROR(IFERROR(
IF(VLOOKUP($A7&amp;"|"&amp;D$2,'Mérkőzések | eredmények'!$A:$K,9,0)="","",VLOOKUP($A7&amp;"|"&amp;D$2,'Mérkőzések | eredmények'!$A:$K,9,0)),
IF(VLOOKUP(D$2&amp;"|"&amp;$A7,'Mérkőzések | eredmények'!$A:$K,8,0)="","",VLOOKUP(D$2&amp;"|"&amp;$A7,'Mérkőzések | eredmények'!$A:$K,8,0))),"")</f>
        <v>8</v>
      </c>
      <c r="F8" s="18"/>
      <c r="G8" s="18"/>
      <c r="H8" s="11">
        <f>IFERROR(IFERROR(
IF(VLOOKUP($A7&amp;"|"&amp;H$2,'Mérkőzések | eredmények'!$A:$K,8,0)="","",VLOOKUP($A7&amp;"|"&amp;H$2,'Mérkőzések | eredmények'!$A:$K,8,0)),
IF(VLOOKUP(H$2&amp;"|"&amp;$A7,'Mérkőzések | eredmények'!$A:$K,9,0)="","",VLOOKUP(H$2&amp;"|"&amp;$A7,'Mérkőzések | eredmények'!$A:$K,9,0))),"")</f>
        <v>10</v>
      </c>
      <c r="I8" s="12">
        <f>IFERROR(IFERROR(
IF(VLOOKUP($A7&amp;"|"&amp;H$2,'Mérkőzések | eredmények'!$A:$K,9,0)="","",VLOOKUP($A7&amp;"|"&amp;H$2,'Mérkőzések | eredmények'!$A:$K,9,0)),
IF(VLOOKUP(H$2&amp;"|"&amp;$A7,'Mérkőzések | eredmények'!$A:$K,8,0)="","",VLOOKUP(H$2&amp;"|"&amp;$A7,'Mérkőzések | eredmények'!$A:$K,8,0))),"")</f>
        <v>3</v>
      </c>
      <c r="J8" s="11">
        <f>IFERROR(IFERROR(
IF(VLOOKUP($A7&amp;"|"&amp;J$2,'Mérkőzések | eredmények'!$A:$K,8,0)="","",VLOOKUP($A7&amp;"|"&amp;J$2,'Mérkőzések | eredmények'!$A:$K,8,0)),
IF(VLOOKUP(J$2&amp;"|"&amp;$A7,'Mérkőzések | eredmények'!$A:$K,9,0)="","",VLOOKUP(J$2&amp;"|"&amp;$A7,'Mérkőzések | eredmények'!$A:$K,9,0))),"")</f>
        <v>5</v>
      </c>
      <c r="K8" s="12">
        <f>IFERROR(IFERROR(
IF(VLOOKUP($A7&amp;"|"&amp;J$2,'Mérkőzések | eredmények'!$A:$K,9,0)="","",VLOOKUP($A7&amp;"|"&amp;J$2,'Mérkőzések | eredmények'!$A:$K,9,0)),
IF(VLOOKUP(J$2&amp;"|"&amp;$A7,'Mérkőzések | eredmények'!$A:$K,8,0)="","",VLOOKUP(J$2&amp;"|"&amp;$A7,'Mérkőzések | eredmények'!$A:$K,8,0))),"")</f>
        <v>11</v>
      </c>
      <c r="L8" s="11">
        <f>IFERROR(IFERROR(
IF(VLOOKUP($A7&amp;"|"&amp;L$2,'Mérkőzések | eredmények'!$A:$K,8,0)="","",VLOOKUP($A7&amp;"|"&amp;L$2,'Mérkőzések | eredmények'!$A:$K,8,0)),
IF(VLOOKUP(L$2&amp;"|"&amp;$A7,'Mérkőzések | eredmények'!$A:$K,9,0)="","",VLOOKUP(L$2&amp;"|"&amp;$A7,'Mérkőzések | eredmények'!$A:$K,9,0))),"")</f>
        <v>0</v>
      </c>
      <c r="M8" s="12">
        <f>IFERROR(IFERROR(
IF(VLOOKUP($A7&amp;"|"&amp;L$2,'Mérkőzések | eredmények'!$A:$K,9,0)="","",VLOOKUP($A7&amp;"|"&amp;L$2,'Mérkőzések | eredmények'!$A:$K,9,0)),
IF(VLOOKUP(L$2&amp;"|"&amp;$A7,'Mérkőzések | eredmények'!$A:$K,8,0)="","",VLOOKUP(L$2&amp;"|"&amp;$A7,'Mérkőzések | eredmények'!$A:$K,8,0))),"")</f>
        <v>12</v>
      </c>
      <c r="N8" s="11">
        <f>IFERROR(IFERROR(
IF(VLOOKUP($A7&amp;"|"&amp;N$2,'Mérkőzések | eredmények'!$A:$K,8,0)="","",VLOOKUP($A7&amp;"|"&amp;N$2,'Mérkőzések | eredmények'!$A:$K,8,0)),
IF(VLOOKUP(N$2&amp;"|"&amp;$A7,'Mérkőzések | eredmények'!$A:$K,9,0)="","",VLOOKUP(N$2&amp;"|"&amp;$A7,'Mérkőzések | eredmények'!$A:$K,9,0))),"")</f>
        <v>0</v>
      </c>
      <c r="O8" s="12">
        <f>IFERROR(IFERROR(
IF(VLOOKUP($A7&amp;"|"&amp;N$2,'Mérkőzések | eredmények'!$A:$K,9,0)="","",VLOOKUP($A7&amp;"|"&amp;N$2,'Mérkőzések | eredmények'!$A:$K,9,0)),
IF(VLOOKUP(N$2&amp;"|"&amp;$A7,'Mérkőzések | eredmények'!$A:$K,8,0)="","",VLOOKUP(N$2&amp;"|"&amp;$A7,'Mérkőzések | eredmények'!$A:$K,8,0))),"")</f>
        <v>12</v>
      </c>
      <c r="P8" s="13">
        <f>IFERROR(IFERROR(
IF(VLOOKUP($A7&amp;"|"&amp;P$2,'Mérkőzések | eredmények'!$A:$K,8,0)="","",VLOOKUP($A7&amp;"|"&amp;P$2,'Mérkőzések | eredmények'!$A:$K,8,0)),
IF(VLOOKUP(P$2&amp;"|"&amp;$A7,'Mérkőzések | eredmények'!$A:$K,9,0)="","",VLOOKUP(P$2&amp;"|"&amp;$A7,'Mérkőzések | eredmények'!$A:$K,9,0))),"")</f>
        <v>0</v>
      </c>
      <c r="Q8" s="14">
        <f>IFERROR(IFERROR(
IF(VLOOKUP($A7&amp;"|"&amp;P$2,'Mérkőzések | eredmények'!$A:$K,9,0)="","",VLOOKUP($A7&amp;"|"&amp;P$2,'Mérkőzések | eredmények'!$A:$K,9,0)),
IF(VLOOKUP(P$2&amp;"|"&amp;$A7,'Mérkőzések | eredmények'!$A:$K,8,0)="","",VLOOKUP(P$2&amp;"|"&amp;$A7,'Mérkőzések | eredmények'!$A:$K,8,0))),"")</f>
        <v>12</v>
      </c>
      <c r="R8" s="13">
        <f>IFERROR(IFERROR(
IF(VLOOKUP($A7&amp;"|"&amp;R$2,'Mérkőzések | eredmények'!$A:$K,8,0)="","",VLOOKUP($A7&amp;"|"&amp;R$2,'Mérkőzések | eredmények'!$A:$K,8,0)),
IF(VLOOKUP(R$2&amp;"|"&amp;$A7,'Mérkőzések | eredmények'!$A:$K,9,0)="","",VLOOKUP(R$2&amp;"|"&amp;$A7,'Mérkőzések | eredmények'!$A:$K,9,0))),"")</f>
        <v>6</v>
      </c>
      <c r="S8" s="14">
        <f>IFERROR(IFERROR(
IF(VLOOKUP($A7&amp;"|"&amp;R$2,'Mérkőzések | eredmények'!$A:$K,9,0)="","",VLOOKUP($A7&amp;"|"&amp;R$2,'Mérkőzések | eredmények'!$A:$K,9,0)),
IF(VLOOKUP(R$2&amp;"|"&amp;$A7,'Mérkőzések | eredmények'!$A:$K,8,0)="","",VLOOKUP(R$2&amp;"|"&amp;$A7,'Mérkőzések | eredmények'!$A:$K,8,0))),"")</f>
        <v>8</v>
      </c>
      <c r="T8" s="13" t="str">
        <f>IFERROR(IFERROR(
IF(VLOOKUP($A7&amp;"|"&amp;T$2,'Mérkőzések | eredmények'!$A:$K,8,0)="","",VLOOKUP($A7&amp;"|"&amp;T$2,'Mérkőzések | eredmények'!$A:$K,8,0)),
IF(VLOOKUP(T$2&amp;"|"&amp;$A7,'Mérkőzések | eredmények'!$A:$K,9,0)="","",VLOOKUP(T$2&amp;"|"&amp;$A7,'Mérkőzések | eredmények'!$A:$K,9,0))),"")</f>
        <v/>
      </c>
      <c r="U8" s="19" t="str">
        <f>IFERROR(IFERROR(
IF(VLOOKUP($A7&amp;"|"&amp;T$2,'Mérkőzések | eredmények'!$A:$K,9,0)="","",VLOOKUP($A7&amp;"|"&amp;T$2,'Mérkőzések | eredmények'!$A:$K,9,0)),
IF(VLOOKUP(T$2&amp;"|"&amp;$A7,'Mérkőzések | eredmények'!$A:$K,8,0)="","",VLOOKUP(T$2&amp;"|"&amp;$A7,'Mérkőzések | eredmények'!$A:$K,8,0))),"")</f>
        <v/>
      </c>
      <c r="Y8" s="17">
        <f>IF(cs_4&lt;&gt;"",4,"")</f>
        <v>4</v>
      </c>
      <c r="Z8" s="16" t="str">
        <f>IF(Y8="","",_xlfn.XLOOKUP(LARGE(Csapatok!F:F,4),Csapatok!F:F,Csapatok!A:A))</f>
        <v>Szeged Squash SEII.</v>
      </c>
      <c r="AA8" s="17">
        <f>IF(Y8="","",IF(Y8="","",_xlfn.XLOOKUP(Z8,Csapatok!A:A,Csapatok!B:B))-100)</f>
        <v>13</v>
      </c>
    </row>
    <row r="9" spans="1:27" ht="17.25" customHeight="1" x14ac:dyDescent="0.25">
      <c r="A9" s="79" t="str">
        <f>IF(cs_4="","",cs_4)</f>
        <v>Colosseum-Luxus SE</v>
      </c>
      <c r="B9" s="4">
        <f>IFERROR(IFERROR(
IF(VLOOKUP($A9&amp;"|"&amp;B$2,'Mérkőzések | eredmények'!$A:$K,6,0)="","",VLOOKUP($A9&amp;"|"&amp;B$2,'Mérkőzések | eredmények'!$A:$K,6,0)),
IF(VLOOKUP(B$2&amp;"|"&amp;$A9,'Mérkőzések | eredmények'!$A:$K,7,0)="","",VLOOKUP(B$2&amp;"|"&amp;$A9,'Mérkőzések | eredmények'!$A:$K,7,0))),"")</f>
        <v>0</v>
      </c>
      <c r="C9" s="5">
        <f>IFERROR(IFERROR(
IF(VLOOKUP($A9&amp;"|"&amp;B$2,'Mérkőzések | eredmények'!$A:$K,7,0)="","",VLOOKUP($A9&amp;"|"&amp;B$2,'Mérkőzések | eredmények'!$A:$K,7,0)),
IF(VLOOKUP(B$2&amp;"|"&amp;$A9,'Mérkőzések | eredmények'!$A:$K,6,0)="","",VLOOKUP(B$2&amp;"|"&amp;$A9,'Mérkőzések | eredmények'!$A:$K,6,0))),"")</f>
        <v>4</v>
      </c>
      <c r="D9" s="4">
        <f>IFERROR(IFERROR(
IF(VLOOKUP($A9&amp;"|"&amp;D$2,'Mérkőzések | eredmények'!$A:$K,6,0)="","",VLOOKUP($A9&amp;"|"&amp;D$2,'Mérkőzések | eredmények'!$A:$K,6,0)),
IF(VLOOKUP(D$2&amp;"|"&amp;$A9,'Mérkőzések | eredmények'!$A:$K,7,0)="","",VLOOKUP(D$2&amp;"|"&amp;$A9,'Mérkőzések | eredmények'!$A:$K,7,0))),"")</f>
        <v>1</v>
      </c>
      <c r="E9" s="5">
        <f>IFERROR(IFERROR(
IF(VLOOKUP($A9&amp;"|"&amp;D$2,'Mérkőzések | eredmények'!$A:$K,7,0)="","",VLOOKUP($A9&amp;"|"&amp;D$2,'Mérkőzések | eredmények'!$A:$K,7,0)),
IF(VLOOKUP(D$2&amp;"|"&amp;$A9,'Mérkőzések | eredmények'!$A:$K,6,0)="","",VLOOKUP(D$2&amp;"|"&amp;$A9,'Mérkőzések | eredmények'!$A:$K,6,0))),"")</f>
        <v>3</v>
      </c>
      <c r="F9" s="4">
        <f>IFERROR(IFERROR(
IF(VLOOKUP($A9&amp;"|"&amp;F$2,'Mérkőzések | eredmények'!$A:$K,6,0)="","",VLOOKUP($A9&amp;"|"&amp;F$2,'Mérkőzések | eredmények'!$A:$K,6,0)),
IF(VLOOKUP(F$2&amp;"|"&amp;$A9,'Mérkőzések | eredmények'!$A:$K,7,0)="","",VLOOKUP(F$2&amp;"|"&amp;$A9,'Mérkőzések | eredmények'!$A:$K,7,0))),"")</f>
        <v>1</v>
      </c>
      <c r="G9" s="5">
        <f>IFERROR(IFERROR(
IF(VLOOKUP($A9&amp;"|"&amp;F$2,'Mérkőzések | eredmények'!$A:$K,7,0)="","",VLOOKUP($A9&amp;"|"&amp;F$2,'Mérkőzések | eredmények'!$A:$K,7,0)),
IF(VLOOKUP(F$2&amp;"|"&amp;$A9,'Mérkőzések | eredmények'!$A:$K,6,0)="","",VLOOKUP(F$2&amp;"|"&amp;$A9,'Mérkőzések | eredmények'!$A:$K,6,0))),"")</f>
        <v>3</v>
      </c>
      <c r="H9" s="18"/>
      <c r="I9" s="18"/>
      <c r="J9" s="6">
        <f>IFERROR(IFERROR(
IF(VLOOKUP($A9&amp;"|"&amp;J$2,'Mérkőzések | eredmények'!$A:$K,6,0)="","",VLOOKUP($A9&amp;"|"&amp;J$2,'Mérkőzések | eredmények'!$A:$K,6,0)),
IF(VLOOKUP(J$2&amp;"|"&amp;$A9,'Mérkőzések | eredmények'!$A:$K,7,0)="","",VLOOKUP(J$2&amp;"|"&amp;$A9,'Mérkőzések | eredmények'!$A:$K,7,0))),"")</f>
        <v>2</v>
      </c>
      <c r="K9" s="7">
        <f>IFERROR(IFERROR(
IF(VLOOKUP($A9&amp;"|"&amp;J$2,'Mérkőzések | eredmények'!$A:$K,7,0)="","",VLOOKUP($A9&amp;"|"&amp;J$2,'Mérkőzések | eredmények'!$A:$K,7,0)),
IF(VLOOKUP(J$2&amp;"|"&amp;$A9,'Mérkőzések | eredmények'!$A:$K,6,0)="","",VLOOKUP(J$2&amp;"|"&amp;$A9,'Mérkőzések | eredmények'!$A:$K,6,0))),"")</f>
        <v>2</v>
      </c>
      <c r="L9" s="4">
        <f>IFERROR(IFERROR(
IF(VLOOKUP($A9&amp;"|"&amp;L$2,'Mérkőzések | eredmények'!$A:$K,6,0)="","",VLOOKUP($A9&amp;"|"&amp;L$2,'Mérkőzések | eredmények'!$A:$K,6,0)),
IF(VLOOKUP(L$2&amp;"|"&amp;$A9,'Mérkőzések | eredmények'!$A:$K,7,0)="","",VLOOKUP(L$2&amp;"|"&amp;$A9,'Mérkőzések | eredmények'!$A:$K,7,0))),"")</f>
        <v>1</v>
      </c>
      <c r="M9" s="5">
        <f>IFERROR(IFERROR(
IF(VLOOKUP($A9&amp;"|"&amp;L$2,'Mérkőzések | eredmények'!$A:$K,7,0)="","",VLOOKUP($A9&amp;"|"&amp;L$2,'Mérkőzések | eredmények'!$A:$K,7,0)),
IF(VLOOKUP(L$2&amp;"|"&amp;$A9,'Mérkőzések | eredmények'!$A:$K,6,0)="","",VLOOKUP(L$2&amp;"|"&amp;$A9,'Mérkőzések | eredmények'!$A:$K,6,0))),"")</f>
        <v>3</v>
      </c>
      <c r="N9" s="6">
        <f>IFERROR(IFERROR(
IF(VLOOKUP($A9&amp;"|"&amp;N$2,'Mérkőzések | eredmények'!$A:$K,6,0)="","",VLOOKUP($A9&amp;"|"&amp;N$2,'Mérkőzések | eredmények'!$A:$K,6,0)),
IF(VLOOKUP(N$2&amp;"|"&amp;$A9,'Mérkőzések | eredmények'!$A:$K,7,0)="","",VLOOKUP(N$2&amp;"|"&amp;$A9,'Mérkőzések | eredmények'!$A:$K,7,0))),"")</f>
        <v>0</v>
      </c>
      <c r="O9" s="7">
        <f>IFERROR(IFERROR(
IF(VLOOKUP($A9&amp;"|"&amp;N$2,'Mérkőzések | eredmények'!$A:$K,7,0)="","",VLOOKUP($A9&amp;"|"&amp;N$2,'Mérkőzések | eredmények'!$A:$K,7,0)),
IF(VLOOKUP(N$2&amp;"|"&amp;$A9,'Mérkőzések | eredmények'!$A:$K,6,0)="","",VLOOKUP(N$2&amp;"|"&amp;$A9,'Mérkőzések | eredmények'!$A:$K,6,0))),"")</f>
        <v>4</v>
      </c>
      <c r="P9" s="4">
        <f>IFERROR(IFERROR(
IF(VLOOKUP($A9&amp;"|"&amp;P$2,'Mérkőzések | eredmények'!$A:$K,6,0)="","",VLOOKUP($A9&amp;"|"&amp;P$2,'Mérkőzések | eredmények'!$A:$K,6,0)),
IF(VLOOKUP(P$2&amp;"|"&amp;$A9,'Mérkőzések | eredmények'!$A:$K,7,0)="","",VLOOKUP(P$2&amp;"|"&amp;$A9,'Mérkőzések | eredmények'!$A:$K,7,0))),"")</f>
        <v>2</v>
      </c>
      <c r="Q9" s="5">
        <f>IFERROR(IFERROR(
IF(VLOOKUP($A9&amp;"|"&amp;P$2,'Mérkőzések | eredmények'!$A:$K,7,0)="","",VLOOKUP($A9&amp;"|"&amp;P$2,'Mérkőzések | eredmények'!$A:$K,7,0)),
IF(VLOOKUP(P$2&amp;"|"&amp;$A9,'Mérkőzések | eredmények'!$A:$K,6,0)="","",VLOOKUP(P$2&amp;"|"&amp;$A9,'Mérkőzések | eredmények'!$A:$K,6,0))),"")</f>
        <v>2</v>
      </c>
      <c r="R9" s="6">
        <f>IFERROR(IFERROR(
IF(VLOOKUP($A9&amp;"|"&amp;R$2,'Mérkőzések | eredmények'!$A:$K,6,0)="","",VLOOKUP($A9&amp;"|"&amp;R$2,'Mérkőzések | eredmények'!$A:$K,6,0)),
IF(VLOOKUP(R$2&amp;"|"&amp;$A9,'Mérkőzések | eredmények'!$A:$K,7,0)="","",VLOOKUP(R$2&amp;"|"&amp;$A9,'Mérkőzések | eredmények'!$A:$K,7,0))),"")</f>
        <v>1</v>
      </c>
      <c r="S9" s="7">
        <f>IFERROR(IFERROR(
IF(VLOOKUP($A9&amp;"|"&amp;R$2,'Mérkőzések | eredmények'!$A:$K,7,0)="","",VLOOKUP($A9&amp;"|"&amp;R$2,'Mérkőzések | eredmények'!$A:$K,7,0)),
IF(VLOOKUP(R$2&amp;"|"&amp;$A9,'Mérkőzések | eredmények'!$A:$K,6,0)="","",VLOOKUP(R$2&amp;"|"&amp;$A9,'Mérkőzések | eredmények'!$A:$K,6,0))),"")</f>
        <v>3</v>
      </c>
      <c r="T9" s="4" t="str">
        <f>IFERROR(IFERROR(
IF(VLOOKUP($A9&amp;"|"&amp;T$2,'Mérkőzések | eredmények'!$A:$K,6,0)="","",VLOOKUP($A9&amp;"|"&amp;T$2,'Mérkőzések | eredmények'!$A:$K,6,0)),
IF(VLOOKUP(T$2&amp;"|"&amp;$A9,'Mérkőzések | eredmények'!$A:$K,7,0)="","",VLOOKUP(T$2&amp;"|"&amp;$A9,'Mérkőzések | eredmények'!$A:$K,7,0))),"")</f>
        <v/>
      </c>
      <c r="U9" s="8" t="str">
        <f>IFERROR(IFERROR(
IF(VLOOKUP($A9&amp;"|"&amp;T$2,'Mérkőzések | eredmények'!$A:$K,7,0)="","",VLOOKUP($A9&amp;"|"&amp;T$2,'Mérkőzések | eredmények'!$A:$K,7,0)),
IF(VLOOKUP(T$2&amp;"|"&amp;$A9,'Mérkőzések | eredmények'!$A:$K,6,0)="","",VLOOKUP(T$2&amp;"|"&amp;$A9,'Mérkőzések | eredmények'!$A:$K,6,0))),"")</f>
        <v/>
      </c>
      <c r="Y9" s="17">
        <f>IF(cs_5&lt;&gt;"",5,"")</f>
        <v>5</v>
      </c>
      <c r="Z9" s="16" t="str">
        <f>IF(Y9="","",_xlfn.XLOOKUP(LARGE(Csapatok!F:F,5),Csapatok!F:F,Csapatok!A:A))</f>
        <v>Fireballs</v>
      </c>
      <c r="AA9" s="17">
        <f>IF(Y9="","",IF(Y9="","",_xlfn.XLOOKUP(Z9,Csapatok!A:A,Csapatok!B:B))-100)</f>
        <v>12</v>
      </c>
    </row>
    <row r="10" spans="1:27" ht="17.25" customHeight="1" x14ac:dyDescent="0.25">
      <c r="A10" s="84"/>
      <c r="B10" s="11">
        <f>IFERROR(IFERROR(
IF(VLOOKUP($A9&amp;"|"&amp;B$2,'Mérkőzések | eredmények'!$A:$K,8,0)="","",VLOOKUP($A9&amp;"|"&amp;B$2,'Mérkőzések | eredmények'!$A:$K,8,0)),
IF(VLOOKUP(B$2&amp;"|"&amp;$A9,'Mérkőzések | eredmények'!$A:$K,9,0)="","",VLOOKUP(B$2&amp;"|"&amp;$A9,'Mérkőzések | eredmények'!$A:$K,9,0))),"")</f>
        <v>1</v>
      </c>
      <c r="C10" s="12">
        <f>IFERROR(IFERROR(
IF(VLOOKUP($A9&amp;"|"&amp;B$2,'Mérkőzések | eredmények'!$A:$K,9,0)="","",VLOOKUP($A9&amp;"|"&amp;B$2,'Mérkőzések | eredmények'!$A:$K,9,0)),
IF(VLOOKUP(B$2&amp;"|"&amp;$A9,'Mérkőzések | eredmények'!$A:$K,8,0)="","",VLOOKUP(B$2&amp;"|"&amp;$A9,'Mérkőzések | eredmények'!$A:$K,8,0))),"")</f>
        <v>12</v>
      </c>
      <c r="D10" s="11">
        <f>IFERROR(IFERROR(
IF(VLOOKUP($A9&amp;"|"&amp;D$2,'Mérkőzések | eredmények'!$A:$K,8,0)="","",VLOOKUP($A9&amp;"|"&amp;D$2,'Mérkőzések | eredmények'!$A:$K,8,0)),
IF(VLOOKUP(D$2&amp;"|"&amp;$A9,'Mérkőzések | eredmények'!$A:$K,9,0)="","",VLOOKUP(D$2&amp;"|"&amp;$A9,'Mérkőzések | eredmények'!$A:$K,9,0))),"")</f>
        <v>4</v>
      </c>
      <c r="E10" s="12">
        <f>IFERROR(IFERROR(
IF(VLOOKUP($A9&amp;"|"&amp;D$2,'Mérkőzések | eredmények'!$A:$K,9,0)="","",VLOOKUP($A9&amp;"|"&amp;D$2,'Mérkőzések | eredmények'!$A:$K,9,0)),
IF(VLOOKUP(D$2&amp;"|"&amp;$A9,'Mérkőzések | eredmények'!$A:$K,8,0)="","",VLOOKUP(D$2&amp;"|"&amp;$A9,'Mérkőzések | eredmények'!$A:$K,8,0))),"")</f>
        <v>11</v>
      </c>
      <c r="F10" s="11">
        <f>IFERROR(IFERROR(
IF(VLOOKUP($A9&amp;"|"&amp;F$2,'Mérkőzések | eredmények'!$A:$K,8,0)="","",VLOOKUP($A9&amp;"|"&amp;F$2,'Mérkőzések | eredmények'!$A:$K,8,0)),
IF(VLOOKUP(F$2&amp;"|"&amp;$A9,'Mérkőzések | eredmények'!$A:$K,9,0)="","",VLOOKUP(F$2&amp;"|"&amp;$A9,'Mérkőzések | eredmények'!$A:$K,9,0))),"")</f>
        <v>3</v>
      </c>
      <c r="G10" s="12">
        <f>IFERROR(IFERROR(
IF(VLOOKUP($A9&amp;"|"&amp;F$2,'Mérkőzések | eredmények'!$A:$K,9,0)="","",VLOOKUP($A9&amp;"|"&amp;F$2,'Mérkőzések | eredmények'!$A:$K,9,0)),
IF(VLOOKUP(F$2&amp;"|"&amp;$A9,'Mérkőzések | eredmények'!$A:$K,8,0)="","",VLOOKUP(F$2&amp;"|"&amp;$A9,'Mérkőzések | eredmények'!$A:$K,8,0))),"")</f>
        <v>10</v>
      </c>
      <c r="H10" s="18"/>
      <c r="I10" s="18"/>
      <c r="J10" s="13">
        <f>IFERROR(IFERROR(
IF(VLOOKUP($A9&amp;"|"&amp;J$2,'Mérkőzések | eredmények'!$A:$K,8,0)="","",VLOOKUP($A9&amp;"|"&amp;J$2,'Mérkőzések | eredmények'!$A:$K,8,0)),
IF(VLOOKUP(J$2&amp;"|"&amp;$A9,'Mérkőzések | eredmények'!$A:$K,9,0)="","",VLOOKUP(J$2&amp;"|"&amp;$A9,'Mérkőzések | eredmények'!$A:$K,9,0))),"")</f>
        <v>7</v>
      </c>
      <c r="K10" s="14">
        <f>IFERROR(IFERROR(
IF(VLOOKUP($A9&amp;"|"&amp;J$2,'Mérkőzések | eredmények'!$A:$K,9,0)="","",VLOOKUP($A9&amp;"|"&amp;J$2,'Mérkőzések | eredmények'!$A:$K,9,0)),
IF(VLOOKUP(J$2&amp;"|"&amp;$A9,'Mérkőzések | eredmények'!$A:$K,8,0)="","",VLOOKUP(J$2&amp;"|"&amp;$A9,'Mérkőzések | eredmények'!$A:$K,8,0))),"")</f>
        <v>10</v>
      </c>
      <c r="L10" s="11">
        <f>IFERROR(IFERROR(
IF(VLOOKUP($A9&amp;"|"&amp;L$2,'Mérkőzések | eredmények'!$A:$K,8,0)="","",VLOOKUP($A9&amp;"|"&amp;L$2,'Mérkőzések | eredmények'!$A:$K,8,0)),
IF(VLOOKUP(L$2&amp;"|"&amp;$A9,'Mérkőzések | eredmények'!$A:$K,9,0)="","",VLOOKUP(L$2&amp;"|"&amp;$A9,'Mérkőzések | eredmények'!$A:$K,9,0))),"")</f>
        <v>3</v>
      </c>
      <c r="M10" s="12">
        <f>IFERROR(IFERROR(
IF(VLOOKUP($A9&amp;"|"&amp;L$2,'Mérkőzések | eredmények'!$A:$K,9,0)="","",VLOOKUP($A9&amp;"|"&amp;L$2,'Mérkőzések | eredmények'!$A:$K,9,0)),
IF(VLOOKUP(L$2&amp;"|"&amp;$A9,'Mérkőzések | eredmények'!$A:$K,8,0)="","",VLOOKUP(L$2&amp;"|"&amp;$A9,'Mérkőzések | eredmények'!$A:$K,8,0))),"")</f>
        <v>9</v>
      </c>
      <c r="N10" s="11">
        <f>IFERROR(IFERROR(
IF(VLOOKUP($A9&amp;"|"&amp;N$2,'Mérkőzések | eredmények'!$A:$K,8,0)="","",VLOOKUP($A9&amp;"|"&amp;N$2,'Mérkőzések | eredmények'!$A:$K,8,0)),
IF(VLOOKUP(N$2&amp;"|"&amp;$A9,'Mérkőzések | eredmények'!$A:$K,9,0)="","",VLOOKUP(N$2&amp;"|"&amp;$A9,'Mérkőzések | eredmények'!$A:$K,9,0))),"")</f>
        <v>0</v>
      </c>
      <c r="O10" s="12">
        <f>IFERROR(IFERROR(
IF(VLOOKUP($A9&amp;"|"&amp;N$2,'Mérkőzések | eredmények'!$A:$K,9,0)="","",VLOOKUP($A9&amp;"|"&amp;N$2,'Mérkőzések | eredmények'!$A:$K,9,0)),
IF(VLOOKUP(N$2&amp;"|"&amp;$A9,'Mérkőzések | eredmények'!$A:$K,8,0)="","",VLOOKUP(N$2&amp;"|"&amp;$A9,'Mérkőzések | eredmények'!$A:$K,8,0))),"")</f>
        <v>12</v>
      </c>
      <c r="P10" s="13">
        <f>IFERROR(IFERROR(
IF(VLOOKUP($A9&amp;"|"&amp;P$2,'Mérkőzések | eredmények'!$A:$K,8,0)="","",VLOOKUP($A9&amp;"|"&amp;P$2,'Mérkőzések | eredmények'!$A:$K,8,0)),
IF(VLOOKUP(P$2&amp;"|"&amp;$A9,'Mérkőzések | eredmények'!$A:$K,9,0)="","",VLOOKUP(P$2&amp;"|"&amp;$A9,'Mérkőzések | eredmények'!$A:$K,9,0))),"")</f>
        <v>7</v>
      </c>
      <c r="Q10" s="14">
        <f>IFERROR(IFERROR(
IF(VLOOKUP($A9&amp;"|"&amp;P$2,'Mérkőzések | eredmények'!$A:$K,9,0)="","",VLOOKUP($A9&amp;"|"&amp;P$2,'Mérkőzések | eredmények'!$A:$K,9,0)),
IF(VLOOKUP(P$2&amp;"|"&amp;$A9,'Mérkőzések | eredmények'!$A:$K,8,0)="","",VLOOKUP(P$2&amp;"|"&amp;$A9,'Mérkőzések | eredmények'!$A:$K,8,0))),"")</f>
        <v>6</v>
      </c>
      <c r="R10" s="13">
        <f>IFERROR(IFERROR(
IF(VLOOKUP($A9&amp;"|"&amp;R$2,'Mérkőzések | eredmények'!$A:$K,8,0)="","",VLOOKUP($A9&amp;"|"&amp;R$2,'Mérkőzések | eredmények'!$A:$K,8,0)),
IF(VLOOKUP(R$2&amp;"|"&amp;$A9,'Mérkőzések | eredmények'!$A:$K,9,0)="","",VLOOKUP(R$2&amp;"|"&amp;$A9,'Mérkőzések | eredmények'!$A:$K,9,0))),"")</f>
        <v>3</v>
      </c>
      <c r="S10" s="14">
        <f>IFERROR(IFERROR(
IF(VLOOKUP($A9&amp;"|"&amp;R$2,'Mérkőzések | eredmények'!$A:$K,9,0)="","",VLOOKUP($A9&amp;"|"&amp;R$2,'Mérkőzések | eredmények'!$A:$K,9,0)),
IF(VLOOKUP(R$2&amp;"|"&amp;$A9,'Mérkőzések | eredmények'!$A:$K,8,0)="","",VLOOKUP(R$2&amp;"|"&amp;$A9,'Mérkőzések | eredmények'!$A:$K,8,0))),"")</f>
        <v>10</v>
      </c>
      <c r="T10" s="11" t="str">
        <f>IFERROR(IFERROR(
IF(VLOOKUP($A9&amp;"|"&amp;T$2,'Mérkőzések | eredmények'!$A:$K,8,0)="","",VLOOKUP($A9&amp;"|"&amp;T$2,'Mérkőzések | eredmények'!$A:$K,8,0)),
IF(VLOOKUP(T$2&amp;"|"&amp;$A9,'Mérkőzések | eredmények'!$A:$K,9,0)="","",VLOOKUP(T$2&amp;"|"&amp;$A9,'Mérkőzések | eredmények'!$A:$K,9,0))),"")</f>
        <v/>
      </c>
      <c r="U10" s="15" t="str">
        <f>IFERROR(IFERROR(
IF(VLOOKUP($A9&amp;"|"&amp;T$2,'Mérkőzések | eredmények'!$A:$K,9,0)="","",VLOOKUP($A9&amp;"|"&amp;T$2,'Mérkőzések | eredmények'!$A:$K,9,0)),
IF(VLOOKUP(T$2&amp;"|"&amp;$A9,'Mérkőzések | eredmények'!$A:$K,8,0)="","",VLOOKUP(T$2&amp;"|"&amp;$A9,'Mérkőzések | eredmények'!$A:$K,8,0))),"")</f>
        <v/>
      </c>
      <c r="Y10" s="17">
        <f>IF(cs_6&lt;&gt;"",6,"")</f>
        <v>6</v>
      </c>
      <c r="Z10" s="16" t="str">
        <f>IF(Y10="","",_xlfn.XLOOKUP(LARGE(Csapatok!F:F,6),Csapatok!F:F,Csapatok!A:A))</f>
        <v>City Squash Club SE II.</v>
      </c>
      <c r="AA10" s="17">
        <f>IF(Y10="","",IF(Y10="","",_xlfn.XLOOKUP(Z10,Csapatok!A:A,Csapatok!B:B))-100)</f>
        <v>10</v>
      </c>
    </row>
    <row r="11" spans="1:27" ht="17.25" customHeight="1" x14ac:dyDescent="0.25">
      <c r="A11" s="79" t="str">
        <f>IF(cs_5="","",cs_5)</f>
        <v>Fireballs</v>
      </c>
      <c r="B11" s="4">
        <f>IFERROR(IFERROR(
IF(VLOOKUP($A11&amp;"|"&amp;B$2,'Mérkőzések | eredmények'!$A:$K,6,0)="","",VLOOKUP($A11&amp;"|"&amp;B$2,'Mérkőzések | eredmények'!$A:$K,6,0)),
IF(VLOOKUP(B$2&amp;"|"&amp;$A11,'Mérkőzések | eredmények'!$A:$K,7,0)="","",VLOOKUP(B$2&amp;"|"&amp;$A11,'Mérkőzések | eredmények'!$A:$K,7,0))),"")</f>
        <v>1</v>
      </c>
      <c r="C11" s="5">
        <f>IFERROR(IFERROR(
IF(VLOOKUP($A11&amp;"|"&amp;B$2,'Mérkőzések | eredmények'!$A:$K,7,0)="","",VLOOKUP($A11&amp;"|"&amp;B$2,'Mérkőzések | eredmények'!$A:$K,7,0)),
IF(VLOOKUP(B$2&amp;"|"&amp;$A11,'Mérkőzések | eredmények'!$A:$K,6,0)="","",VLOOKUP(B$2&amp;"|"&amp;$A11,'Mérkőzések | eredmények'!$A:$K,6,0))),"")</f>
        <v>3</v>
      </c>
      <c r="D11" s="4">
        <f>IFERROR(IFERROR(
IF(VLOOKUP($A11&amp;"|"&amp;D$2,'Mérkőzések | eredmények'!$A:$K,6,0)="","",VLOOKUP($A11&amp;"|"&amp;D$2,'Mérkőzések | eredmények'!$A:$K,6,0)),
IF(VLOOKUP(D$2&amp;"|"&amp;$A11,'Mérkőzések | eredmények'!$A:$K,7,0)="","",VLOOKUP(D$2&amp;"|"&amp;$A11,'Mérkőzések | eredmények'!$A:$K,7,0))),"")</f>
        <v>4</v>
      </c>
      <c r="E11" s="5">
        <f>IFERROR(IFERROR(
IF(VLOOKUP($A11&amp;"|"&amp;D$2,'Mérkőzések | eredmények'!$A:$K,7,0)="","",VLOOKUP($A11&amp;"|"&amp;D$2,'Mérkőzések | eredmények'!$A:$K,7,0)),
IF(VLOOKUP(D$2&amp;"|"&amp;$A11,'Mérkőzések | eredmények'!$A:$K,6,0)="","",VLOOKUP(D$2&amp;"|"&amp;$A11,'Mérkőzések | eredmények'!$A:$K,6,0))),"")</f>
        <v>0</v>
      </c>
      <c r="F11" s="4">
        <f>IFERROR(IFERROR(
IF(VLOOKUP($A11&amp;"|"&amp;F$2,'Mérkőzések | eredmények'!$A:$K,6,0)="","",VLOOKUP($A11&amp;"|"&amp;F$2,'Mérkőzések | eredmények'!$A:$K,6,0)),
IF(VLOOKUP(F$2&amp;"|"&amp;$A11,'Mérkőzések | eredmények'!$A:$K,7,0)="","",VLOOKUP(F$2&amp;"|"&amp;$A11,'Mérkőzések | eredmények'!$A:$K,7,0))),"")</f>
        <v>3</v>
      </c>
      <c r="G11" s="5">
        <f>IFERROR(IFERROR(
IF(VLOOKUP($A11&amp;"|"&amp;F$2,'Mérkőzések | eredmények'!$A:$K,7,0)="","",VLOOKUP($A11&amp;"|"&amp;F$2,'Mérkőzések | eredmények'!$A:$K,7,0)),
IF(VLOOKUP(F$2&amp;"|"&amp;$A11,'Mérkőzések | eredmények'!$A:$K,6,0)="","",VLOOKUP(F$2&amp;"|"&amp;$A11,'Mérkőzések | eredmények'!$A:$K,6,0))),"")</f>
        <v>1</v>
      </c>
      <c r="H11" s="4">
        <f>IFERROR(IFERROR(
IF(VLOOKUP($A11&amp;"|"&amp;H$2,'Mérkőzések | eredmények'!$A:$K,6,0)="","",VLOOKUP($A11&amp;"|"&amp;H$2,'Mérkőzések | eredmények'!$A:$K,6,0)),
IF(VLOOKUP(H$2&amp;"|"&amp;$A11,'Mérkőzések | eredmények'!$A:$K,7,0)="","",VLOOKUP(H$2&amp;"|"&amp;$A11,'Mérkőzések | eredmények'!$A:$K,7,0))),"")</f>
        <v>2</v>
      </c>
      <c r="I11" s="5">
        <f>IFERROR(IFERROR(
IF(VLOOKUP($A11&amp;"|"&amp;H$2,'Mérkőzések | eredmények'!$A:$K,7,0)="","",VLOOKUP($A11&amp;"|"&amp;H$2,'Mérkőzések | eredmények'!$A:$K,7,0)),
IF(VLOOKUP(H$2&amp;"|"&amp;$A11,'Mérkőzések | eredmények'!$A:$K,6,0)="","",VLOOKUP(H$2&amp;"|"&amp;$A11,'Mérkőzések | eredmények'!$A:$K,6,0))),"")</f>
        <v>2</v>
      </c>
      <c r="J11" s="18"/>
      <c r="K11" s="18"/>
      <c r="L11" s="4">
        <f>IFERROR(IFERROR(
IF(VLOOKUP($A11&amp;"|"&amp;L$2,'Mérkőzések | eredmények'!$A:$K,6,0)="","",VLOOKUP($A11&amp;"|"&amp;L$2,'Mérkőzések | eredmények'!$A:$K,6,0)),
IF(VLOOKUP(L$2&amp;"|"&amp;$A11,'Mérkőzések | eredmények'!$A:$K,7,0)="","",VLOOKUP(L$2&amp;"|"&amp;$A11,'Mérkőzések | eredmények'!$A:$K,7,0))),"")</f>
        <v>1</v>
      </c>
      <c r="M11" s="5">
        <f>IFERROR(IFERROR(
IF(VLOOKUP($A11&amp;"|"&amp;L$2,'Mérkőzések | eredmények'!$A:$K,7,0)="","",VLOOKUP($A11&amp;"|"&amp;L$2,'Mérkőzések | eredmények'!$A:$K,7,0)),
IF(VLOOKUP(L$2&amp;"|"&amp;$A11,'Mérkőzések | eredmények'!$A:$K,6,0)="","",VLOOKUP(L$2&amp;"|"&amp;$A11,'Mérkőzések | eredmények'!$A:$K,6,0))),"")</f>
        <v>3</v>
      </c>
      <c r="N11" s="6">
        <f>IFERROR(IFERROR(
IF(VLOOKUP($A11&amp;"|"&amp;N$2,'Mérkőzések | eredmények'!$A:$K,6,0)="","",VLOOKUP($A11&amp;"|"&amp;N$2,'Mérkőzések | eredmények'!$A:$K,6,0)),
IF(VLOOKUP(N$2&amp;"|"&amp;$A11,'Mérkőzések | eredmények'!$A:$K,7,0)="","",VLOOKUP(N$2&amp;"|"&amp;$A11,'Mérkőzések | eredmények'!$A:$K,7,0))),"")</f>
        <v>0</v>
      </c>
      <c r="O11" s="7">
        <f>IFERROR(IFERROR(
IF(VLOOKUP($A11&amp;"|"&amp;N$2,'Mérkőzések | eredmények'!$A:$K,7,0)="","",VLOOKUP($A11&amp;"|"&amp;N$2,'Mérkőzések | eredmények'!$A:$K,7,0)),
IF(VLOOKUP(N$2&amp;"|"&amp;$A11,'Mérkőzések | eredmények'!$A:$K,6,0)="","",VLOOKUP(N$2&amp;"|"&amp;$A11,'Mérkőzések | eredmények'!$A:$K,6,0))),"")</f>
        <v>4</v>
      </c>
      <c r="P11" s="4">
        <f>IFERROR(IFERROR(
IF(VLOOKUP($A11&amp;"|"&amp;P$2,'Mérkőzések | eredmények'!$A:$K,6,0)="","",VLOOKUP($A11&amp;"|"&amp;P$2,'Mérkőzések | eredmények'!$A:$K,6,0)),
IF(VLOOKUP(P$2&amp;"|"&amp;$A11,'Mérkőzések | eredmények'!$A:$K,7,0)="","",VLOOKUP(P$2&amp;"|"&amp;$A11,'Mérkőzések | eredmények'!$A:$K,7,0))),"")</f>
        <v>3</v>
      </c>
      <c r="Q11" s="5">
        <f>IFERROR(IFERROR(
IF(VLOOKUP($A11&amp;"|"&amp;P$2,'Mérkőzések | eredmények'!$A:$K,7,0)="","",VLOOKUP($A11&amp;"|"&amp;P$2,'Mérkőzések | eredmények'!$A:$K,7,0)),
IF(VLOOKUP(P$2&amp;"|"&amp;$A11,'Mérkőzések | eredmények'!$A:$K,6,0)="","",VLOOKUP(P$2&amp;"|"&amp;$A11,'Mérkőzések | eredmények'!$A:$K,6,0))),"")</f>
        <v>1</v>
      </c>
      <c r="R11" s="6">
        <f>IFERROR(IFERROR(
IF(VLOOKUP($A11&amp;"|"&amp;R$2,'Mérkőzések | eredmények'!$A:$K,6,0)="","",VLOOKUP($A11&amp;"|"&amp;R$2,'Mérkőzések | eredmények'!$A:$K,6,0)),
IF(VLOOKUP(R$2&amp;"|"&amp;$A11,'Mérkőzések | eredmények'!$A:$K,7,0)="","",VLOOKUP(R$2&amp;"|"&amp;$A11,'Mérkőzések | eredmények'!$A:$K,7,0))),"")</f>
        <v>2</v>
      </c>
      <c r="S11" s="7">
        <f>IFERROR(IFERROR(
IF(VLOOKUP($A11&amp;"|"&amp;R$2,'Mérkőzések | eredmények'!$A:$K,7,0)="","",VLOOKUP($A11&amp;"|"&amp;R$2,'Mérkőzések | eredmények'!$A:$K,7,0)),
IF(VLOOKUP(R$2&amp;"|"&amp;$A11,'Mérkőzések | eredmények'!$A:$K,6,0)="","",VLOOKUP(R$2&amp;"|"&amp;$A11,'Mérkőzések | eredmények'!$A:$K,6,0))),"")</f>
        <v>2</v>
      </c>
      <c r="T11" s="4" t="str">
        <f>IFERROR(IFERROR(
IF(VLOOKUP($A11&amp;"|"&amp;T$2,'Mérkőzések | eredmények'!$A:$K,6,0)="","",VLOOKUP($A11&amp;"|"&amp;T$2,'Mérkőzések | eredmények'!$A:$K,6,0)),
IF(VLOOKUP(T$2&amp;"|"&amp;$A11,'Mérkőzések | eredmények'!$A:$K,7,0)="","",VLOOKUP(T$2&amp;"|"&amp;$A11,'Mérkőzések | eredmények'!$A:$K,7,0))),"")</f>
        <v/>
      </c>
      <c r="U11" s="8" t="str">
        <f>IFERROR(IFERROR(
IF(VLOOKUP($A11&amp;"|"&amp;T$2,'Mérkőzések | eredmények'!$A:$K,7,0)="","",VLOOKUP($A11&amp;"|"&amp;T$2,'Mérkőzések | eredmények'!$A:$K,7,0)),
IF(VLOOKUP(T$2&amp;"|"&amp;$A11,'Mérkőzések | eredmények'!$A:$K,6,0)="","",VLOOKUP(T$2&amp;"|"&amp;$A11,'Mérkőzések | eredmények'!$A:$K,6,0))),"")</f>
        <v/>
      </c>
      <c r="Y11" s="17">
        <f>IF(cs_7&lt;&gt;"",7,"")</f>
        <v>7</v>
      </c>
      <c r="Z11" s="16" t="str">
        <f>IF(Y11="","",_xlfn.XLOOKUP(LARGE(Csapatok!F:F,7),Csapatok!F:F,Csapatok!A:A))</f>
        <v>Soproni MAFC</v>
      </c>
      <c r="AA11" s="17">
        <f>IF(Y11="","",IF(Y11="","",_xlfn.XLOOKUP(Z11,Csapatok!A:A,Csapatok!B:B))-100)</f>
        <v>5</v>
      </c>
    </row>
    <row r="12" spans="1:27" ht="17.25" customHeight="1" x14ac:dyDescent="0.25">
      <c r="A12" s="80"/>
      <c r="B12" s="11">
        <f>IFERROR(IFERROR(
IF(VLOOKUP($A11&amp;"|"&amp;B$2,'Mérkőzések | eredmények'!$A:$K,8,0)="","",VLOOKUP($A11&amp;"|"&amp;B$2,'Mérkőzések | eredmények'!$A:$K,8,0)),
IF(VLOOKUP(B$2&amp;"|"&amp;$A11,'Mérkőzések | eredmények'!$A:$K,9,0)="","",VLOOKUP(B$2&amp;"|"&amp;$A11,'Mérkőzések | eredmények'!$A:$K,9,0))),"")</f>
        <v>5</v>
      </c>
      <c r="C12" s="12">
        <f>IFERROR(IFERROR(
IF(VLOOKUP($A11&amp;"|"&amp;B$2,'Mérkőzések | eredmények'!$A:$K,9,0)="","",VLOOKUP($A11&amp;"|"&amp;B$2,'Mérkőzések | eredmények'!$A:$K,9,0)),
IF(VLOOKUP(B$2&amp;"|"&amp;$A11,'Mérkőzések | eredmények'!$A:$K,8,0)="","",VLOOKUP(B$2&amp;"|"&amp;$A11,'Mérkőzések | eredmények'!$A:$K,8,0))),"")</f>
        <v>9</v>
      </c>
      <c r="D12" s="11">
        <f>IFERROR(IFERROR(
IF(VLOOKUP($A11&amp;"|"&amp;D$2,'Mérkőzések | eredmények'!$A:$K,8,0)="","",VLOOKUP($A11&amp;"|"&amp;D$2,'Mérkőzések | eredmények'!$A:$K,8,0)),
IF(VLOOKUP(D$2&amp;"|"&amp;$A11,'Mérkőzések | eredmények'!$A:$K,9,0)="","",VLOOKUP(D$2&amp;"|"&amp;$A11,'Mérkőzések | eredmények'!$A:$K,9,0))),"")</f>
        <v>12</v>
      </c>
      <c r="E12" s="12">
        <f>IFERROR(IFERROR(
IF(VLOOKUP($A11&amp;"|"&amp;D$2,'Mérkőzések | eredmények'!$A:$K,9,0)="","",VLOOKUP($A11&amp;"|"&amp;D$2,'Mérkőzések | eredmények'!$A:$K,9,0)),
IF(VLOOKUP(D$2&amp;"|"&amp;$A11,'Mérkőzések | eredmények'!$A:$K,8,0)="","",VLOOKUP(D$2&amp;"|"&amp;$A11,'Mérkőzések | eredmények'!$A:$K,8,0))),"")</f>
        <v>2</v>
      </c>
      <c r="F12" s="13">
        <f>IFERROR(IFERROR(
IF(VLOOKUP($A11&amp;"|"&amp;F$2,'Mérkőzések | eredmények'!$A:$K,8,0)="","",VLOOKUP($A11&amp;"|"&amp;F$2,'Mérkőzések | eredmények'!$A:$K,8,0)),
IF(VLOOKUP(F$2&amp;"|"&amp;$A11,'Mérkőzések | eredmények'!$A:$K,9,0)="","",VLOOKUP(F$2&amp;"|"&amp;$A11,'Mérkőzések | eredmények'!$A:$K,9,0))),"")</f>
        <v>11</v>
      </c>
      <c r="G12" s="14">
        <f>IFERROR(IFERROR(
IF(VLOOKUP($A11&amp;"|"&amp;F$2,'Mérkőzések | eredmények'!$A:$K,9,0)="","",VLOOKUP($A11&amp;"|"&amp;F$2,'Mérkőzések | eredmények'!$A:$K,9,0)),
IF(VLOOKUP(F$2&amp;"|"&amp;$A11,'Mérkőzések | eredmények'!$A:$K,8,0)="","",VLOOKUP(F$2&amp;"|"&amp;$A11,'Mérkőzések | eredmények'!$A:$K,8,0))),"")</f>
        <v>5</v>
      </c>
      <c r="H12" s="13">
        <f>IFERROR(IFERROR(
IF(VLOOKUP($A11&amp;"|"&amp;H$2,'Mérkőzések | eredmények'!$A:$K,8,0)="","",VLOOKUP($A11&amp;"|"&amp;H$2,'Mérkőzések | eredmények'!$A:$K,8,0)),
IF(VLOOKUP(H$2&amp;"|"&amp;$A11,'Mérkőzések | eredmények'!$A:$K,9,0)="","",VLOOKUP(H$2&amp;"|"&amp;$A11,'Mérkőzések | eredmények'!$A:$K,9,0))),"")</f>
        <v>10</v>
      </c>
      <c r="I12" s="20">
        <f>IFERROR(IFERROR(
IF(VLOOKUP($A11&amp;"|"&amp;H$2,'Mérkőzések | eredmények'!$A:$K,9,0)="","",VLOOKUP($A11&amp;"|"&amp;H$2,'Mérkőzések | eredmények'!$A:$K,9,0)),
IF(VLOOKUP(H$2&amp;"|"&amp;$A11,'Mérkőzések | eredmények'!$A:$K,8,0)="","",VLOOKUP(H$2&amp;"|"&amp;$A11,'Mérkőzések | eredmények'!$A:$K,8,0))),"")</f>
        <v>7</v>
      </c>
      <c r="J12" s="9"/>
      <c r="K12" s="18"/>
      <c r="L12" s="13">
        <f>IFERROR(IFERROR(
IF(VLOOKUP($A11&amp;"|"&amp;L$2,'Mérkőzések | eredmények'!$A:$K,8,0)="","",VLOOKUP($A11&amp;"|"&amp;L$2,'Mérkőzések | eredmények'!$A:$K,8,0)),
IF(VLOOKUP(L$2&amp;"|"&amp;$A11,'Mérkőzések | eredmények'!$A:$K,9,0)="","",VLOOKUP(L$2&amp;"|"&amp;$A11,'Mérkőzések | eredmények'!$A:$K,9,0))),"")</f>
        <v>5</v>
      </c>
      <c r="M12" s="14">
        <f>IFERROR(IFERROR(
IF(VLOOKUP($A11&amp;"|"&amp;L$2,'Mérkőzések | eredmények'!$A:$K,9,0)="","",VLOOKUP($A11&amp;"|"&amp;L$2,'Mérkőzések | eredmények'!$A:$K,9,0)),
IF(VLOOKUP(L$2&amp;"|"&amp;$A11,'Mérkőzések | eredmények'!$A:$K,8,0)="","",VLOOKUP(L$2&amp;"|"&amp;$A11,'Mérkőzések | eredmények'!$A:$K,8,0))),"")</f>
        <v>11</v>
      </c>
      <c r="N12" s="11">
        <f>IFERROR(IFERROR(
IF(VLOOKUP($A11&amp;"|"&amp;N$2,'Mérkőzések | eredmények'!$A:$K,8,0)="","",VLOOKUP($A11&amp;"|"&amp;N$2,'Mérkőzések | eredmények'!$A:$K,8,0)),
IF(VLOOKUP(N$2&amp;"|"&amp;$A11,'Mérkőzések | eredmények'!$A:$K,9,0)="","",VLOOKUP(N$2&amp;"|"&amp;$A11,'Mérkőzések | eredmények'!$A:$K,9,0))),"")</f>
        <v>3</v>
      </c>
      <c r="O12" s="12">
        <f>IFERROR(IFERROR(
IF(VLOOKUP($A11&amp;"|"&amp;N$2,'Mérkőzések | eredmények'!$A:$K,9,0)="","",VLOOKUP($A11&amp;"|"&amp;N$2,'Mérkőzések | eredmények'!$A:$K,9,0)),
IF(VLOOKUP(N$2&amp;"|"&amp;$A11,'Mérkőzések | eredmények'!$A:$K,8,0)="","",VLOOKUP(N$2&amp;"|"&amp;$A11,'Mérkőzések | eredmények'!$A:$K,8,0))),"")</f>
        <v>12</v>
      </c>
      <c r="P12" s="11">
        <f>IFERROR(IFERROR(
IF(VLOOKUP($A11&amp;"|"&amp;P$2,'Mérkőzések | eredmények'!$A:$K,8,0)="","",VLOOKUP($A11&amp;"|"&amp;P$2,'Mérkőzések | eredmények'!$A:$K,8,0)),
IF(VLOOKUP(P$2&amp;"|"&amp;$A11,'Mérkőzések | eredmények'!$A:$K,9,0)="","",VLOOKUP(P$2&amp;"|"&amp;$A11,'Mérkőzések | eredmények'!$A:$K,9,0))),"")</f>
        <v>9</v>
      </c>
      <c r="Q12" s="12">
        <f>IFERROR(IFERROR(
IF(VLOOKUP($A11&amp;"|"&amp;P$2,'Mérkőzések | eredmények'!$A:$K,9,0)="","",VLOOKUP($A11&amp;"|"&amp;P$2,'Mérkőzések | eredmények'!$A:$K,9,0)),
IF(VLOOKUP(P$2&amp;"|"&amp;$A11,'Mérkőzések | eredmények'!$A:$K,8,0)="","",VLOOKUP(P$2&amp;"|"&amp;$A11,'Mérkőzések | eredmények'!$A:$K,8,0))),"")</f>
        <v>5</v>
      </c>
      <c r="R12" s="11">
        <f>IFERROR(IFERROR(
IF(VLOOKUP($A11&amp;"|"&amp;R$2,'Mérkőzések | eredmények'!$A:$K,8,0)="","",VLOOKUP($A11&amp;"|"&amp;R$2,'Mérkőzések | eredmények'!$A:$K,8,0)),
IF(VLOOKUP(R$2&amp;"|"&amp;$A11,'Mérkőzések | eredmények'!$A:$K,9,0)="","",VLOOKUP(R$2&amp;"|"&amp;$A11,'Mérkőzések | eredmények'!$A:$K,9,0))),"")</f>
        <v>6</v>
      </c>
      <c r="S12" s="12">
        <f>IFERROR(IFERROR(
IF(VLOOKUP($A11&amp;"|"&amp;R$2,'Mérkőzések | eredmények'!$A:$K,9,0)="","",VLOOKUP($A11&amp;"|"&amp;R$2,'Mérkőzések | eredmények'!$A:$K,9,0)),
IF(VLOOKUP(R$2&amp;"|"&amp;$A11,'Mérkőzések | eredmények'!$A:$K,8,0)="","",VLOOKUP(R$2&amp;"|"&amp;$A11,'Mérkőzések | eredmények'!$A:$K,8,0))),"")</f>
        <v>7</v>
      </c>
      <c r="T12" s="13" t="str">
        <f>IFERROR(IFERROR(
IF(VLOOKUP($A11&amp;"|"&amp;T$2,'Mérkőzések | eredmények'!$A:$K,8,0)="","",VLOOKUP($A11&amp;"|"&amp;T$2,'Mérkőzések | eredmények'!$A:$K,8,0)),
IF(VLOOKUP(T$2&amp;"|"&amp;$A11,'Mérkőzések | eredmények'!$A:$K,9,0)="","",VLOOKUP(T$2&amp;"|"&amp;$A11,'Mérkőzések | eredmények'!$A:$K,9,0))),"")</f>
        <v/>
      </c>
      <c r="U12" s="19" t="str">
        <f>IFERROR(IFERROR(
IF(VLOOKUP($A11&amp;"|"&amp;T$2,'Mérkőzések | eredmények'!$A:$K,9,0)="","",VLOOKUP($A11&amp;"|"&amp;T$2,'Mérkőzések | eredmények'!$A:$K,9,0)),
IF(VLOOKUP(T$2&amp;"|"&amp;$A11,'Mérkőzések | eredmények'!$A:$K,8,0)="","",VLOOKUP(T$2&amp;"|"&amp;$A11,'Mérkőzések | eredmények'!$A:$K,8,0))),"")</f>
        <v/>
      </c>
      <c r="Y12" s="17">
        <f>IF(cs_8&lt;&gt;"",8,"")</f>
        <v>8</v>
      </c>
      <c r="Z12" s="16" t="str">
        <f>IF(Y12="","",_xlfn.XLOOKUP(LARGE(Csapatok!F:F,8),Csapatok!F:F,Csapatok!A:A))</f>
        <v>Pécsi Fallabda SE II</v>
      </c>
      <c r="AA12" s="17">
        <f>IF(Y12="","",IF(Y12="","",_xlfn.XLOOKUP(Z12,Csapatok!A:A,Csapatok!B:B))-100)</f>
        <v>5</v>
      </c>
    </row>
    <row r="13" spans="1:27" ht="17.25" customHeight="1" x14ac:dyDescent="0.25">
      <c r="A13" s="81" t="str">
        <f>IF(cs_6="","",cs_6)</f>
        <v>Hajdúszoboszló SE</v>
      </c>
      <c r="B13" s="4">
        <f>IFERROR(IFERROR(
IF(VLOOKUP($A13&amp;"|"&amp;B$2,'Mérkőzések | eredmények'!$A:$K,6,0)="","",VLOOKUP($A13&amp;"|"&amp;B$2,'Mérkőzések | eredmények'!$A:$K,6,0)),
IF(VLOOKUP(B$2&amp;"|"&amp;$A13,'Mérkőzések | eredmények'!$A:$K,7,0)="","",VLOOKUP(B$2&amp;"|"&amp;$A13,'Mérkőzések | eredmények'!$A:$K,7,0))),"")</f>
        <v>4</v>
      </c>
      <c r="C13" s="5">
        <f>IFERROR(IFERROR(
IF(VLOOKUP($A13&amp;"|"&amp;B$2,'Mérkőzések | eredmények'!$A:$K,7,0)="","",VLOOKUP($A13&amp;"|"&amp;B$2,'Mérkőzések | eredmények'!$A:$K,7,0)),
IF(VLOOKUP(B$2&amp;"|"&amp;$A13,'Mérkőzések | eredmények'!$A:$K,6,0)="","",VLOOKUP(B$2&amp;"|"&amp;$A13,'Mérkőzések | eredmények'!$A:$K,6,0))),"")</f>
        <v>0</v>
      </c>
      <c r="D13" s="21">
        <f>IFERROR(IFERROR(
IF(VLOOKUP($A13&amp;"|"&amp;D$2,'Mérkőzések | eredmények'!$A:$K,6,0)="","",VLOOKUP($A13&amp;"|"&amp;D$2,'Mérkőzések | eredmények'!$A:$K,6,0)),
IF(VLOOKUP(D$2&amp;"|"&amp;$A13,'Mérkőzések | eredmények'!$A:$K,7,0)="","",VLOOKUP(D$2&amp;"|"&amp;$A13,'Mérkőzések | eredmények'!$A:$K,7,0))),"")</f>
        <v>4</v>
      </c>
      <c r="E13" s="5">
        <f>IFERROR(IFERROR(
IF(VLOOKUP($A13&amp;"|"&amp;D$2,'Mérkőzések | eredmények'!$A:$K,7,0)="","",VLOOKUP($A13&amp;"|"&amp;D$2,'Mérkőzések | eredmények'!$A:$K,7,0)),
IF(VLOOKUP(D$2&amp;"|"&amp;$A13,'Mérkőzések | eredmények'!$A:$K,6,0)="","",VLOOKUP(D$2&amp;"|"&amp;$A13,'Mérkőzések | eredmények'!$A:$K,6,0))),"")</f>
        <v>0</v>
      </c>
      <c r="F13" s="4">
        <f>IFERROR(IFERROR(
IF(VLOOKUP($A13&amp;"|"&amp;F$2,'Mérkőzések | eredmények'!$A:$K,6,0)="","",VLOOKUP($A13&amp;"|"&amp;F$2,'Mérkőzések | eredmények'!$A:$K,6,0)),
IF(VLOOKUP(F$2&amp;"|"&amp;$A13,'Mérkőzések | eredmények'!$A:$K,7,0)="","",VLOOKUP(F$2&amp;"|"&amp;$A13,'Mérkőzések | eredmények'!$A:$K,7,0))),"")</f>
        <v>4</v>
      </c>
      <c r="G13" s="5">
        <f>IFERROR(IFERROR(
IF(VLOOKUP($A13&amp;"|"&amp;F$2,'Mérkőzések | eredmények'!$A:$K,7,0)="","",VLOOKUP($A13&amp;"|"&amp;F$2,'Mérkőzések | eredmények'!$A:$K,7,0)),
IF(VLOOKUP(F$2&amp;"|"&amp;$A13,'Mérkőzések | eredmények'!$A:$K,6,0)="","",VLOOKUP(F$2&amp;"|"&amp;$A13,'Mérkőzések | eredmények'!$A:$K,6,0))),"")</f>
        <v>0</v>
      </c>
      <c r="H13" s="4">
        <f>IFERROR(IFERROR(
IF(VLOOKUP($A13&amp;"|"&amp;H$2,'Mérkőzések | eredmények'!$A:$K,6,0)="","",VLOOKUP($A13&amp;"|"&amp;H$2,'Mérkőzések | eredmények'!$A:$K,6,0)),
IF(VLOOKUP(H$2&amp;"|"&amp;$A13,'Mérkőzések | eredmények'!$A:$K,7,0)="","",VLOOKUP(H$2&amp;"|"&amp;$A13,'Mérkőzések | eredmények'!$A:$K,7,0))),"")</f>
        <v>3</v>
      </c>
      <c r="I13" s="5">
        <f>IFERROR(IFERROR(
IF(VLOOKUP($A13&amp;"|"&amp;H$2,'Mérkőzések | eredmények'!$A:$K,7,0)="","",VLOOKUP($A13&amp;"|"&amp;H$2,'Mérkőzések | eredmények'!$A:$K,7,0)),
IF(VLOOKUP(H$2&amp;"|"&amp;$A13,'Mérkőzések | eredmények'!$A:$K,6,0)="","",VLOOKUP(H$2&amp;"|"&amp;$A13,'Mérkőzések | eredmények'!$A:$K,6,0))),"")</f>
        <v>1</v>
      </c>
      <c r="J13" s="4">
        <f>IFERROR(IFERROR(
IF(VLOOKUP($A13&amp;"|"&amp;J$2,'Mérkőzések | eredmények'!$A:$K,6,0)="","",VLOOKUP($A13&amp;"|"&amp;J$2,'Mérkőzések | eredmények'!$A:$K,6,0)),
IF(VLOOKUP(J$2&amp;"|"&amp;$A13,'Mérkőzések | eredmények'!$A:$K,7,0)="","",VLOOKUP(J$2&amp;"|"&amp;$A13,'Mérkőzések | eredmények'!$A:$K,7,0))),"")</f>
        <v>3</v>
      </c>
      <c r="K13" s="5">
        <f>IFERROR(IFERROR(
IF(VLOOKUP($A13&amp;"|"&amp;J$2,'Mérkőzések | eredmények'!$A:$K,7,0)="","",VLOOKUP($A13&amp;"|"&amp;J$2,'Mérkőzések | eredmények'!$A:$K,7,0)),
IF(VLOOKUP(J$2&amp;"|"&amp;$A13,'Mérkőzések | eredmények'!$A:$K,6,0)="","",VLOOKUP(J$2&amp;"|"&amp;$A13,'Mérkőzések | eredmények'!$A:$K,6,0))),"")</f>
        <v>1</v>
      </c>
      <c r="L13" s="18"/>
      <c r="M13" s="18"/>
      <c r="N13" s="6">
        <f>IFERROR(IFERROR(
IF(VLOOKUP($A13&amp;"|"&amp;N$2,'Mérkőzések | eredmények'!$A:$K,6,0)="","",VLOOKUP($A13&amp;"|"&amp;N$2,'Mérkőzések | eredmények'!$A:$K,6,0)),
IF(VLOOKUP(N$2&amp;"|"&amp;$A13,'Mérkőzések | eredmények'!$A:$K,7,0)="","",VLOOKUP(N$2&amp;"|"&amp;$A13,'Mérkőzések | eredmények'!$A:$K,7,0))),"")</f>
        <v>3</v>
      </c>
      <c r="O13" s="7">
        <f>IFERROR(IFERROR(
IF(VLOOKUP($A13&amp;"|"&amp;N$2,'Mérkőzések | eredmények'!$A:$K,7,0)="","",VLOOKUP($A13&amp;"|"&amp;N$2,'Mérkőzések | eredmények'!$A:$K,7,0)),
IF(VLOOKUP(N$2&amp;"|"&amp;$A13,'Mérkőzések | eredmények'!$A:$K,6,0)="","",VLOOKUP(N$2&amp;"|"&amp;$A13,'Mérkőzések | eredmények'!$A:$K,6,0))),"")</f>
        <v>1</v>
      </c>
      <c r="P13" s="4">
        <f>IFERROR(IFERROR(
IF(VLOOKUP($A13&amp;"|"&amp;P$2,'Mérkőzések | eredmények'!$A:$K,6,0)="","",VLOOKUP($A13&amp;"|"&amp;P$2,'Mérkőzések | eredmények'!$A:$K,6,0)),
IF(VLOOKUP(P$2&amp;"|"&amp;$A13,'Mérkőzések | eredmények'!$A:$K,7,0)="","",VLOOKUP(P$2&amp;"|"&amp;$A13,'Mérkőzések | eredmények'!$A:$K,7,0))),"")</f>
        <v>3</v>
      </c>
      <c r="Q13" s="5">
        <f>IFERROR(IFERROR(
IF(VLOOKUP($A13&amp;"|"&amp;P$2,'Mérkőzések | eredmények'!$A:$K,7,0)="","",VLOOKUP($A13&amp;"|"&amp;P$2,'Mérkőzések | eredmények'!$A:$K,7,0)),
IF(VLOOKUP(P$2&amp;"|"&amp;$A13,'Mérkőzések | eredmények'!$A:$K,6,0)="","",VLOOKUP(P$2&amp;"|"&amp;$A13,'Mérkőzések | eredmények'!$A:$K,6,0))),"")</f>
        <v>1</v>
      </c>
      <c r="R13" s="6">
        <f>IFERROR(IFERROR(
IF(VLOOKUP($A13&amp;"|"&amp;R$2,'Mérkőzések | eredmények'!$A:$K,6,0)="","",VLOOKUP($A13&amp;"|"&amp;R$2,'Mérkőzések | eredmények'!$A:$K,6,0)),
IF(VLOOKUP(R$2&amp;"|"&amp;$A13,'Mérkőzések | eredmények'!$A:$K,7,0)="","",VLOOKUP(R$2&amp;"|"&amp;$A13,'Mérkőzések | eredmények'!$A:$K,7,0))),"")</f>
        <v>3</v>
      </c>
      <c r="S13" s="7">
        <f>IFERROR(IFERROR(
IF(VLOOKUP($A13&amp;"|"&amp;R$2,'Mérkőzések | eredmények'!$A:$K,7,0)="","",VLOOKUP($A13&amp;"|"&amp;R$2,'Mérkőzések | eredmények'!$A:$K,7,0)),
IF(VLOOKUP(R$2&amp;"|"&amp;$A13,'Mérkőzések | eredmények'!$A:$K,6,0)="","",VLOOKUP(R$2&amp;"|"&amp;$A13,'Mérkőzések | eredmények'!$A:$K,6,0))),"")</f>
        <v>1</v>
      </c>
      <c r="T13" s="4" t="str">
        <f>IFERROR(IFERROR(
IF(VLOOKUP($A13&amp;"|"&amp;T$2,'Mérkőzések | eredmények'!$A:$K,6,0)="","",VLOOKUP($A13&amp;"|"&amp;T$2,'Mérkőzések | eredmények'!$A:$K,6,0)),
IF(VLOOKUP(T$2&amp;"|"&amp;$A13,'Mérkőzések | eredmények'!$A:$K,7,0)="","",VLOOKUP(T$2&amp;"|"&amp;$A13,'Mérkőzések | eredmények'!$A:$K,7,0))),"")</f>
        <v/>
      </c>
      <c r="U13" s="8" t="str">
        <f>IFERROR(IFERROR(
IF(VLOOKUP($A13&amp;"|"&amp;T$2,'Mérkőzések | eredmények'!$A:$K,7,0)="","",VLOOKUP($A13&amp;"|"&amp;T$2,'Mérkőzések | eredmények'!$A:$K,7,0)),
IF(VLOOKUP(T$2&amp;"|"&amp;$A13,'Mérkőzések | eredmények'!$A:$K,6,0)="","",VLOOKUP(T$2&amp;"|"&amp;$A13,'Mérkőzések | eredmények'!$A:$K,6,0))),"")</f>
        <v/>
      </c>
      <c r="Y13" s="17">
        <f>IF(cs_9&lt;&gt;"",9,"")</f>
        <v>9</v>
      </c>
      <c r="Z13" s="16" t="str">
        <f>IF(Y13="","",_xlfn.XLOOKUP(LARGE(Csapatok!F:F,9),Csapatok!F:F,Csapatok!A:A))</f>
        <v>Colosseum-Luxus SE</v>
      </c>
      <c r="AA13" s="17">
        <f>IF(Y13="","",IF(Y13="","",_xlfn.XLOOKUP(Z13,Csapatok!A:A,Csapatok!B:B))-100)</f>
        <v>3</v>
      </c>
    </row>
    <row r="14" spans="1:27" ht="17.25" customHeight="1" x14ac:dyDescent="0.25">
      <c r="A14" s="84"/>
      <c r="B14" s="11">
        <f>IFERROR(IFERROR(
IF(VLOOKUP($A13&amp;"|"&amp;B$2,'Mérkőzések | eredmények'!$A:$K,8,0)="","",VLOOKUP($A13&amp;"|"&amp;B$2,'Mérkőzések | eredmények'!$A:$K,8,0)),
IF(VLOOKUP(B$2&amp;"|"&amp;$A13,'Mérkőzések | eredmények'!$A:$K,9,0)="","",VLOOKUP(B$2&amp;"|"&amp;$A13,'Mérkőzések | eredmények'!$A:$K,9,0))),"")</f>
        <v>12</v>
      </c>
      <c r="C14" s="12">
        <f>IFERROR(IFERROR(
IF(VLOOKUP($A13&amp;"|"&amp;B$2,'Mérkőzések | eredmények'!$A:$K,9,0)="","",VLOOKUP($A13&amp;"|"&amp;B$2,'Mérkőzések | eredmények'!$A:$K,9,0)),
IF(VLOOKUP(B$2&amp;"|"&amp;$A13,'Mérkőzések | eredmények'!$A:$K,8,0)="","",VLOOKUP(B$2&amp;"|"&amp;$A13,'Mérkőzések | eredmények'!$A:$K,8,0))),"")</f>
        <v>1</v>
      </c>
      <c r="D14" s="11">
        <f>IFERROR(IFERROR(
IF(VLOOKUP($A13&amp;"|"&amp;D$2,'Mérkőzések | eredmények'!$A:$K,8,0)="","",VLOOKUP($A13&amp;"|"&amp;D$2,'Mérkőzések | eredmények'!$A:$K,8,0)),
IF(VLOOKUP(D$2&amp;"|"&amp;$A13,'Mérkőzések | eredmények'!$A:$K,9,0)="","",VLOOKUP(D$2&amp;"|"&amp;$A13,'Mérkőzések | eredmények'!$A:$K,9,0))),"")</f>
        <v>12</v>
      </c>
      <c r="E14" s="12">
        <f>IFERROR(IFERROR(
IF(VLOOKUP($A13&amp;"|"&amp;D$2,'Mérkőzések | eredmények'!$A:$K,9,0)="","",VLOOKUP($A13&amp;"|"&amp;D$2,'Mérkőzések | eredmények'!$A:$K,9,0)),
IF(VLOOKUP(D$2&amp;"|"&amp;$A13,'Mérkőzések | eredmények'!$A:$K,8,0)="","",VLOOKUP(D$2&amp;"|"&amp;$A13,'Mérkőzések | eredmények'!$A:$K,8,0))),"")</f>
        <v>0</v>
      </c>
      <c r="F14" s="11">
        <f>IFERROR(IFERROR(
IF(VLOOKUP($A13&amp;"|"&amp;F$2,'Mérkőzések | eredmények'!$A:$K,8,0)="","",VLOOKUP($A13&amp;"|"&amp;F$2,'Mérkőzések | eredmények'!$A:$K,8,0)),
IF(VLOOKUP(F$2&amp;"|"&amp;$A13,'Mérkőzések | eredmények'!$A:$K,9,0)="","",VLOOKUP(F$2&amp;"|"&amp;$A13,'Mérkőzések | eredmények'!$A:$K,9,0))),"")</f>
        <v>12</v>
      </c>
      <c r="G14" s="12">
        <f>IFERROR(IFERROR(
IF(VLOOKUP($A13&amp;"|"&amp;F$2,'Mérkőzések | eredmények'!$A:$K,9,0)="","",VLOOKUP($A13&amp;"|"&amp;F$2,'Mérkőzések | eredmények'!$A:$K,9,0)),
IF(VLOOKUP(F$2&amp;"|"&amp;$A13,'Mérkőzések | eredmények'!$A:$K,8,0)="","",VLOOKUP(F$2&amp;"|"&amp;$A13,'Mérkőzések | eredmények'!$A:$K,8,0))),"")</f>
        <v>0</v>
      </c>
      <c r="H14" s="11">
        <f>IFERROR(IFERROR(
IF(VLOOKUP($A13&amp;"|"&amp;H$2,'Mérkőzések | eredmények'!$A:$K,8,0)="","",VLOOKUP($A13&amp;"|"&amp;H$2,'Mérkőzések | eredmények'!$A:$K,8,0)),
IF(VLOOKUP(H$2&amp;"|"&amp;$A13,'Mérkőzések | eredmények'!$A:$K,9,0)="","",VLOOKUP(H$2&amp;"|"&amp;$A13,'Mérkőzések | eredmények'!$A:$K,9,0))),"")</f>
        <v>9</v>
      </c>
      <c r="I14" s="12">
        <f>IFERROR(IFERROR(
IF(VLOOKUP($A13&amp;"|"&amp;H$2,'Mérkőzések | eredmények'!$A:$K,9,0)="","",VLOOKUP($A13&amp;"|"&amp;H$2,'Mérkőzések | eredmények'!$A:$K,9,0)),
IF(VLOOKUP(H$2&amp;"|"&amp;$A13,'Mérkőzések | eredmények'!$A:$K,8,0)="","",VLOOKUP(H$2&amp;"|"&amp;$A13,'Mérkőzések | eredmények'!$A:$K,8,0))),"")</f>
        <v>3</v>
      </c>
      <c r="J14" s="11">
        <f>IFERROR(IFERROR(
IF(VLOOKUP($A13&amp;"|"&amp;J$2,'Mérkőzések | eredmények'!$A:$K,8,0)="","",VLOOKUP($A13&amp;"|"&amp;J$2,'Mérkőzések | eredmények'!$A:$K,8,0)),
IF(VLOOKUP(J$2&amp;"|"&amp;$A13,'Mérkőzések | eredmények'!$A:$K,9,0)="","",VLOOKUP(J$2&amp;"|"&amp;$A13,'Mérkőzések | eredmények'!$A:$K,9,0))),"")</f>
        <v>11</v>
      </c>
      <c r="K14" s="22">
        <f>IFERROR(IFERROR(
IF(VLOOKUP($A13&amp;"|"&amp;J$2,'Mérkőzések | eredmények'!$A:$K,9,0)="","",VLOOKUP($A13&amp;"|"&amp;J$2,'Mérkőzések | eredmények'!$A:$K,9,0)),
IF(VLOOKUP(J$2&amp;"|"&amp;$A13,'Mérkőzések | eredmények'!$A:$K,8,0)="","",VLOOKUP(J$2&amp;"|"&amp;$A13,'Mérkőzések | eredmények'!$A:$K,8,0))),"")</f>
        <v>5</v>
      </c>
      <c r="L14" s="9"/>
      <c r="M14" s="18"/>
      <c r="N14" s="11">
        <f>IFERROR(IFERROR(
IF(VLOOKUP($A13&amp;"|"&amp;N$2,'Mérkőzések | eredmények'!$A:$K,8,0)="","",VLOOKUP($A13&amp;"|"&amp;N$2,'Mérkőzések | eredmények'!$A:$K,8,0)),
IF(VLOOKUP(N$2&amp;"|"&amp;$A13,'Mérkőzések | eredmények'!$A:$K,9,0)="","",VLOOKUP(N$2&amp;"|"&amp;$A13,'Mérkőzések | eredmények'!$A:$K,9,0))),"")</f>
        <v>9</v>
      </c>
      <c r="O14" s="12">
        <f>IFERROR(IFERROR(
IF(VLOOKUP($A13&amp;"|"&amp;N$2,'Mérkőzések | eredmények'!$A:$K,9,0)="","",VLOOKUP($A13&amp;"|"&amp;N$2,'Mérkőzések | eredmények'!$A:$K,9,0)),
IF(VLOOKUP(N$2&amp;"|"&amp;$A13,'Mérkőzések | eredmények'!$A:$K,8,0)="","",VLOOKUP(N$2&amp;"|"&amp;$A13,'Mérkőzések | eredmények'!$A:$K,8,0))),"")</f>
        <v>4</v>
      </c>
      <c r="P14" s="11">
        <f>IFERROR(IFERROR(
IF(VLOOKUP($A13&amp;"|"&amp;P$2,'Mérkőzések | eredmények'!$A:$K,8,0)="","",VLOOKUP($A13&amp;"|"&amp;P$2,'Mérkőzések | eredmények'!$A:$K,8,0)),
IF(VLOOKUP(P$2&amp;"|"&amp;$A13,'Mérkőzések | eredmények'!$A:$K,9,0)="","",VLOOKUP(P$2&amp;"|"&amp;$A13,'Mérkőzések | eredmények'!$A:$K,9,0))),"")</f>
        <v>10</v>
      </c>
      <c r="Q14" s="12">
        <f>IFERROR(IFERROR(
IF(VLOOKUP($A13&amp;"|"&amp;P$2,'Mérkőzések | eredmények'!$A:$K,9,0)="","",VLOOKUP($A13&amp;"|"&amp;P$2,'Mérkőzések | eredmények'!$A:$K,9,0)),
IF(VLOOKUP(P$2&amp;"|"&amp;$A13,'Mérkőzések | eredmények'!$A:$K,8,0)="","",VLOOKUP(P$2&amp;"|"&amp;$A13,'Mérkőzések | eredmények'!$A:$K,8,0))),"")</f>
        <v>4</v>
      </c>
      <c r="R14" s="11">
        <f>IFERROR(IFERROR(
IF(VLOOKUP($A13&amp;"|"&amp;R$2,'Mérkőzések | eredmények'!$A:$K,8,0)="","",VLOOKUP($A13&amp;"|"&amp;R$2,'Mérkőzések | eredmények'!$A:$K,8,0)),
IF(VLOOKUP(R$2&amp;"|"&amp;$A13,'Mérkőzések | eredmények'!$A:$K,9,0)="","",VLOOKUP(R$2&amp;"|"&amp;$A13,'Mérkőzések | eredmények'!$A:$K,9,0))),"")</f>
        <v>10</v>
      </c>
      <c r="S14" s="12">
        <f>IFERROR(IFERROR(
IF(VLOOKUP($A13&amp;"|"&amp;R$2,'Mérkőzések | eredmények'!$A:$K,9,0)="","",VLOOKUP($A13&amp;"|"&amp;R$2,'Mérkőzések | eredmények'!$A:$K,9,0)),
IF(VLOOKUP(R$2&amp;"|"&amp;$A13,'Mérkőzések | eredmények'!$A:$K,8,0)="","",VLOOKUP(R$2&amp;"|"&amp;$A13,'Mérkőzések | eredmények'!$A:$K,8,0))),"")</f>
        <v>4</v>
      </c>
      <c r="T14" s="13" t="str">
        <f>IFERROR(IFERROR(
IF(VLOOKUP($A13&amp;"|"&amp;T$2,'Mérkőzések | eredmények'!$A:$K,8,0)="","",VLOOKUP($A13&amp;"|"&amp;T$2,'Mérkőzések | eredmények'!$A:$K,8,0)),
IF(VLOOKUP(T$2&amp;"|"&amp;$A13,'Mérkőzések | eredmények'!$A:$K,9,0)="","",VLOOKUP(T$2&amp;"|"&amp;$A13,'Mérkőzések | eredmények'!$A:$K,9,0))),"")</f>
        <v/>
      </c>
      <c r="U14" s="19" t="str">
        <f>IFERROR(IFERROR(
IF(VLOOKUP($A13&amp;"|"&amp;T$2,'Mérkőzések | eredmények'!$A:$K,9,0)="","",VLOOKUP($A13&amp;"|"&amp;T$2,'Mérkőzések | eredmények'!$A:$K,9,0)),
IF(VLOOKUP(T$2&amp;"|"&amp;$A13,'Mérkőzések | eredmények'!$A:$K,8,0)="","",VLOOKUP(T$2&amp;"|"&amp;$A13,'Mérkőzések | eredmények'!$A:$K,8,0))),"")</f>
        <v/>
      </c>
      <c r="Y14" s="17" t="str">
        <f>IF(cs_10&lt;&gt;"",10,"")</f>
        <v/>
      </c>
      <c r="Z14" s="16" t="str">
        <f>IF(Y14="","",_xlfn.XLOOKUP(LARGE(Csapatok!F:F,10),Csapatok!F:F,Csapatok!A:A))</f>
        <v/>
      </c>
      <c r="AA14" s="17" t="str">
        <f>IF(Y14="","",IF(Y14="","",_xlfn.XLOOKUP(Z14,Csapatok!A:A,Csapatok!B:B))-100)</f>
        <v/>
      </c>
    </row>
    <row r="15" spans="1:27" ht="17.25" customHeight="1" x14ac:dyDescent="0.25">
      <c r="A15" s="79" t="str">
        <f>IF(cs_7="","",cs_7)</f>
        <v>Csé-Team Labda Egylet II.</v>
      </c>
      <c r="B15" s="4">
        <f>IFERROR(IFERROR(
IF(VLOOKUP($A15&amp;"|"&amp;B$2,'Mérkőzések | eredmények'!$A:$K,6,0)="","",VLOOKUP($A15&amp;"|"&amp;B$2,'Mérkőzések | eredmények'!$A:$K,6,0)),
IF(VLOOKUP(B$2&amp;"|"&amp;$A15,'Mérkőzések | eredmények'!$A:$K,7,0)="","",VLOOKUP(B$2&amp;"|"&amp;$A15,'Mérkőzések | eredmények'!$A:$K,7,0))),"")</f>
        <v>3</v>
      </c>
      <c r="C15" s="5">
        <f>IFERROR(IFERROR(
IF(VLOOKUP($A15&amp;"|"&amp;B$2,'Mérkőzések | eredmények'!$A:$K,7,0)="","",VLOOKUP($A15&amp;"|"&amp;B$2,'Mérkőzések | eredmények'!$A:$K,7,0)),
IF(VLOOKUP(B$2&amp;"|"&amp;$A15,'Mérkőzések | eredmények'!$A:$K,6,0)="","",VLOOKUP(B$2&amp;"|"&amp;$A15,'Mérkőzések | eredmények'!$A:$K,6,0))),"")</f>
        <v>1</v>
      </c>
      <c r="D15" s="4">
        <f>IFERROR(IFERROR(
IF(VLOOKUP($A15&amp;"|"&amp;D$2,'Mérkőzések | eredmények'!$A:$K,6,0)="","",VLOOKUP($A15&amp;"|"&amp;D$2,'Mérkőzések | eredmények'!$A:$K,6,0)),
IF(VLOOKUP(D$2&amp;"|"&amp;$A15,'Mérkőzések | eredmények'!$A:$K,7,0)="","",VLOOKUP(D$2&amp;"|"&amp;$A15,'Mérkőzések | eredmények'!$A:$K,7,0))),"")</f>
        <v>4</v>
      </c>
      <c r="E15" s="5">
        <f>IFERROR(IFERROR(
IF(VLOOKUP($A15&amp;"|"&amp;D$2,'Mérkőzések | eredmények'!$A:$K,7,0)="","",VLOOKUP($A15&amp;"|"&amp;D$2,'Mérkőzések | eredmények'!$A:$K,7,0)),
IF(VLOOKUP(D$2&amp;"|"&amp;$A15,'Mérkőzések | eredmények'!$A:$K,6,0)="","",VLOOKUP(D$2&amp;"|"&amp;$A15,'Mérkőzések | eredmények'!$A:$K,6,0))),"")</f>
        <v>0</v>
      </c>
      <c r="F15" s="4">
        <f>IFERROR(IFERROR(
IF(VLOOKUP($A15&amp;"|"&amp;F$2,'Mérkőzések | eredmények'!$A:$K,6,0)="","",VLOOKUP($A15&amp;"|"&amp;F$2,'Mérkőzések | eredmények'!$A:$K,6,0)),
IF(VLOOKUP(F$2&amp;"|"&amp;$A15,'Mérkőzések | eredmények'!$A:$K,7,0)="","",VLOOKUP(F$2&amp;"|"&amp;$A15,'Mérkőzések | eredmények'!$A:$K,7,0))),"")</f>
        <v>4</v>
      </c>
      <c r="G15" s="5">
        <f>IFERROR(IFERROR(
IF(VLOOKUP($A15&amp;"|"&amp;F$2,'Mérkőzések | eredmények'!$A:$K,7,0)="","",VLOOKUP($A15&amp;"|"&amp;F$2,'Mérkőzések | eredmények'!$A:$K,7,0)),
IF(VLOOKUP(F$2&amp;"|"&amp;$A15,'Mérkőzések | eredmények'!$A:$K,6,0)="","",VLOOKUP(F$2&amp;"|"&amp;$A15,'Mérkőzések | eredmények'!$A:$K,6,0))),"")</f>
        <v>0</v>
      </c>
      <c r="H15" s="4">
        <f>IFERROR(IFERROR(
IF(VLOOKUP($A15&amp;"|"&amp;H$2,'Mérkőzések | eredmények'!$A:$K,6,0)="","",VLOOKUP($A15&amp;"|"&amp;H$2,'Mérkőzések | eredmények'!$A:$K,6,0)),
IF(VLOOKUP(H$2&amp;"|"&amp;$A15,'Mérkőzések | eredmények'!$A:$K,7,0)="","",VLOOKUP(H$2&amp;"|"&amp;$A15,'Mérkőzések | eredmények'!$A:$K,7,0))),"")</f>
        <v>4</v>
      </c>
      <c r="I15" s="5">
        <f>IFERROR(IFERROR(
IF(VLOOKUP($A15&amp;"|"&amp;H$2,'Mérkőzések | eredmények'!$A:$K,7,0)="","",VLOOKUP($A15&amp;"|"&amp;H$2,'Mérkőzések | eredmények'!$A:$K,7,0)),
IF(VLOOKUP(H$2&amp;"|"&amp;$A15,'Mérkőzések | eredmények'!$A:$K,6,0)="","",VLOOKUP(H$2&amp;"|"&amp;$A15,'Mérkőzések | eredmények'!$A:$K,6,0))),"")</f>
        <v>0</v>
      </c>
      <c r="J15" s="4">
        <f>IFERROR(IFERROR(
IF(VLOOKUP($A15&amp;"|"&amp;J$2,'Mérkőzések | eredmények'!$A:$K,6,0)="","",VLOOKUP($A15&amp;"|"&amp;J$2,'Mérkőzések | eredmények'!$A:$K,6,0)),
IF(VLOOKUP(J$2&amp;"|"&amp;$A15,'Mérkőzések | eredmények'!$A:$K,7,0)="","",VLOOKUP(J$2&amp;"|"&amp;$A15,'Mérkőzések | eredmények'!$A:$K,7,0))),"")</f>
        <v>4</v>
      </c>
      <c r="K15" s="5">
        <f>IFERROR(IFERROR(
IF(VLOOKUP($A15&amp;"|"&amp;J$2,'Mérkőzések | eredmények'!$A:$K,7,0)="","",VLOOKUP($A15&amp;"|"&amp;J$2,'Mérkőzések | eredmények'!$A:$K,7,0)),
IF(VLOOKUP(J$2&amp;"|"&amp;$A15,'Mérkőzések | eredmények'!$A:$K,6,0)="","",VLOOKUP(J$2&amp;"|"&amp;$A15,'Mérkőzések | eredmények'!$A:$K,6,0))),"")</f>
        <v>0</v>
      </c>
      <c r="L15" s="4">
        <f>IFERROR(IFERROR(
IF(VLOOKUP($A15&amp;"|"&amp;L$2,'Mérkőzések | eredmények'!$A:$K,6,0)="","",VLOOKUP($A15&amp;"|"&amp;L$2,'Mérkőzések | eredmények'!$A:$K,6,0)),
IF(VLOOKUP(L$2&amp;"|"&amp;$A15,'Mérkőzések | eredmények'!$A:$K,7,0)="","",VLOOKUP(L$2&amp;"|"&amp;$A15,'Mérkőzések | eredmények'!$A:$K,7,0))),"")</f>
        <v>1</v>
      </c>
      <c r="M15" s="5">
        <f>IFERROR(IFERROR(
IF(VLOOKUP($A15&amp;"|"&amp;L$2,'Mérkőzések | eredmények'!$A:$K,7,0)="","",VLOOKUP($A15&amp;"|"&amp;L$2,'Mérkőzések | eredmények'!$A:$K,7,0)),
IF(VLOOKUP(L$2&amp;"|"&amp;$A15,'Mérkőzések | eredmények'!$A:$K,6,0)="","",VLOOKUP(L$2&amp;"|"&amp;$A15,'Mérkőzések | eredmények'!$A:$K,6,0))),"")</f>
        <v>3</v>
      </c>
      <c r="N15" s="18"/>
      <c r="O15" s="18"/>
      <c r="P15" s="4">
        <f>IFERROR(IFERROR(
IF(VLOOKUP($A15&amp;"|"&amp;P$2,'Mérkőzések | eredmények'!$A:$K,6,0)="","",VLOOKUP($A15&amp;"|"&amp;P$2,'Mérkőzések | eredmények'!$A:$K,6,0)),
IF(VLOOKUP(P$2&amp;"|"&amp;$A15,'Mérkőzések | eredmények'!$A:$K,7,0)="","",VLOOKUP(P$2&amp;"|"&amp;$A15,'Mérkőzések | eredmények'!$A:$K,7,0))),"")</f>
        <v>4</v>
      </c>
      <c r="Q15" s="5">
        <f>IFERROR(IFERROR(
IF(VLOOKUP($A15&amp;"|"&amp;P$2,'Mérkőzések | eredmények'!$A:$K,7,0)="","",VLOOKUP($A15&amp;"|"&amp;P$2,'Mérkőzések | eredmények'!$A:$K,7,0)),
IF(VLOOKUP(P$2&amp;"|"&amp;$A15,'Mérkőzések | eredmények'!$A:$K,6,0)="","",VLOOKUP(P$2&amp;"|"&amp;$A15,'Mérkőzések | eredmények'!$A:$K,6,0))),"")</f>
        <v>0</v>
      </c>
      <c r="R15" s="6">
        <f>IFERROR(IFERROR(
IF(VLOOKUP($A15&amp;"|"&amp;R$2,'Mérkőzések | eredmények'!$A:$K,6,0)="","",VLOOKUP($A15&amp;"|"&amp;R$2,'Mérkőzések | eredmények'!$A:$K,6,0)),
IF(VLOOKUP(R$2&amp;"|"&amp;$A15,'Mérkőzések | eredmények'!$A:$K,7,0)="","",VLOOKUP(R$2&amp;"|"&amp;$A15,'Mérkőzések | eredmények'!$A:$K,7,0))),"")</f>
        <v>2</v>
      </c>
      <c r="S15" s="7">
        <f>IFERROR(IFERROR(
IF(VLOOKUP($A15&amp;"|"&amp;R$2,'Mérkőzések | eredmények'!$A:$K,7,0)="","",VLOOKUP($A15&amp;"|"&amp;R$2,'Mérkőzések | eredmények'!$A:$K,7,0)),
IF(VLOOKUP(R$2&amp;"|"&amp;$A15,'Mérkőzések | eredmények'!$A:$K,6,0)="","",VLOOKUP(R$2&amp;"|"&amp;$A15,'Mérkőzések | eredmények'!$A:$K,6,0))),"")</f>
        <v>2</v>
      </c>
      <c r="T15" s="4" t="str">
        <f>IFERROR(IFERROR(
IF(VLOOKUP($A15&amp;"|"&amp;T$2,'Mérkőzések | eredmények'!$A:$K,6,0)="","",VLOOKUP($A15&amp;"|"&amp;T$2,'Mérkőzések | eredmények'!$A:$K,6,0)),
IF(VLOOKUP(T$2&amp;"|"&amp;$A15,'Mérkőzések | eredmények'!$A:$K,7,0)="","",VLOOKUP(T$2&amp;"|"&amp;$A15,'Mérkőzések | eredmények'!$A:$K,7,0))),"")</f>
        <v/>
      </c>
      <c r="U15" s="8" t="str">
        <f>IFERROR(IFERROR(
IF(VLOOKUP($A15&amp;"|"&amp;T$2,'Mérkőzések | eredmények'!$A:$K,7,0)="","",VLOOKUP($A15&amp;"|"&amp;T$2,'Mérkőzések | eredmények'!$A:$K,7,0)),
IF(VLOOKUP(T$2&amp;"|"&amp;$A15,'Mérkőzések | eredmények'!$A:$K,6,0)="","",VLOOKUP(T$2&amp;"|"&amp;$A15,'Mérkőzések | eredmények'!$A:$K,6,0))),"")</f>
        <v/>
      </c>
    </row>
    <row r="16" spans="1:27" ht="17.25" customHeight="1" x14ac:dyDescent="0.25">
      <c r="A16" s="84"/>
      <c r="B16" s="13">
        <f>IFERROR(IFERROR(
IF(VLOOKUP($A15&amp;"|"&amp;B$2,'Mérkőzések | eredmények'!$A:$K,8,0)="","",VLOOKUP($A15&amp;"|"&amp;B$2,'Mérkőzések | eredmények'!$A:$K,8,0)),
IF(VLOOKUP(B$2&amp;"|"&amp;$A15,'Mérkőzések | eredmények'!$A:$K,9,0)="","",VLOOKUP(B$2&amp;"|"&amp;$A15,'Mérkőzések | eredmények'!$A:$K,9,0))),"")</f>
        <v>9</v>
      </c>
      <c r="C16" s="14">
        <f>IFERROR(IFERROR(
IF(VLOOKUP($A15&amp;"|"&amp;B$2,'Mérkőzések | eredmények'!$A:$K,9,0)="","",VLOOKUP($A15&amp;"|"&amp;B$2,'Mérkőzések | eredmények'!$A:$K,9,0)),
IF(VLOOKUP(B$2&amp;"|"&amp;$A15,'Mérkőzések | eredmények'!$A:$K,8,0)="","",VLOOKUP(B$2&amp;"|"&amp;$A15,'Mérkőzések | eredmények'!$A:$K,8,0))),"")</f>
        <v>3</v>
      </c>
      <c r="D16" s="11">
        <f>IFERROR(IFERROR(
IF(VLOOKUP($A15&amp;"|"&amp;D$2,'Mérkőzések | eredmények'!$A:$K,8,0)="","",VLOOKUP($A15&amp;"|"&amp;D$2,'Mérkőzések | eredmények'!$A:$K,8,0)),
IF(VLOOKUP(D$2&amp;"|"&amp;$A15,'Mérkőzések | eredmények'!$A:$K,9,0)="","",VLOOKUP(D$2&amp;"|"&amp;$A15,'Mérkőzések | eredmények'!$A:$K,9,0))),"")</f>
        <v>12</v>
      </c>
      <c r="E16" s="12">
        <f>IFERROR(IFERROR(
IF(VLOOKUP($A15&amp;"|"&amp;D$2,'Mérkőzések | eredmények'!$A:$K,9,0)="","",VLOOKUP($A15&amp;"|"&amp;D$2,'Mérkőzések | eredmények'!$A:$K,9,0)),
IF(VLOOKUP(D$2&amp;"|"&amp;$A15,'Mérkőzések | eredmények'!$A:$K,8,0)="","",VLOOKUP(D$2&amp;"|"&amp;$A15,'Mérkőzések | eredmények'!$A:$K,8,0))),"")</f>
        <v>0</v>
      </c>
      <c r="F16" s="11">
        <f>IFERROR(IFERROR(
IF(VLOOKUP($A15&amp;"|"&amp;F$2,'Mérkőzések | eredmények'!$A:$K,8,0)="","",VLOOKUP($A15&amp;"|"&amp;F$2,'Mérkőzések | eredmények'!$A:$K,8,0)),
IF(VLOOKUP(F$2&amp;"|"&amp;$A15,'Mérkőzések | eredmények'!$A:$K,9,0)="","",VLOOKUP(F$2&amp;"|"&amp;$A15,'Mérkőzések | eredmények'!$A:$K,9,0))),"")</f>
        <v>12</v>
      </c>
      <c r="G16" s="12">
        <f>IFERROR(IFERROR(
IF(VLOOKUP($A15&amp;"|"&amp;F$2,'Mérkőzések | eredmények'!$A:$K,9,0)="","",VLOOKUP($A15&amp;"|"&amp;F$2,'Mérkőzések | eredmények'!$A:$K,9,0)),
IF(VLOOKUP(F$2&amp;"|"&amp;$A15,'Mérkőzések | eredmények'!$A:$K,8,0)="","",VLOOKUP(F$2&amp;"|"&amp;$A15,'Mérkőzések | eredmények'!$A:$K,8,0))),"")</f>
        <v>0</v>
      </c>
      <c r="H16" s="13">
        <f>IFERROR(IFERROR(
IF(VLOOKUP($A15&amp;"|"&amp;H$2,'Mérkőzések | eredmények'!$A:$K,8,0)="","",VLOOKUP($A15&amp;"|"&amp;H$2,'Mérkőzések | eredmények'!$A:$K,8,0)),
IF(VLOOKUP(H$2&amp;"|"&amp;$A15,'Mérkőzések | eredmények'!$A:$K,9,0)="","",VLOOKUP(H$2&amp;"|"&amp;$A15,'Mérkőzések | eredmények'!$A:$K,9,0))),"")</f>
        <v>12</v>
      </c>
      <c r="I16" s="14">
        <f>IFERROR(IFERROR(
IF(VLOOKUP($A15&amp;"|"&amp;H$2,'Mérkőzések | eredmények'!$A:$K,9,0)="","",VLOOKUP($A15&amp;"|"&amp;H$2,'Mérkőzések | eredmények'!$A:$K,9,0)),
IF(VLOOKUP(H$2&amp;"|"&amp;$A15,'Mérkőzések | eredmények'!$A:$K,8,0)="","",VLOOKUP(H$2&amp;"|"&amp;$A15,'Mérkőzések | eredmények'!$A:$K,8,0))),"")</f>
        <v>0</v>
      </c>
      <c r="J16" s="13">
        <f>IFERROR(IFERROR(
IF(VLOOKUP($A15&amp;"|"&amp;J$2,'Mérkőzések | eredmények'!$A:$K,8,0)="","",VLOOKUP($A15&amp;"|"&amp;J$2,'Mérkőzések | eredmények'!$A:$K,8,0)),
IF(VLOOKUP(J$2&amp;"|"&amp;$A15,'Mérkőzések | eredmények'!$A:$K,9,0)="","",VLOOKUP(J$2&amp;"|"&amp;$A15,'Mérkőzések | eredmények'!$A:$K,9,0))),"")</f>
        <v>12</v>
      </c>
      <c r="K16" s="14">
        <f>IFERROR(IFERROR(
IF(VLOOKUP($A15&amp;"|"&amp;J$2,'Mérkőzések | eredmények'!$A:$K,9,0)="","",VLOOKUP($A15&amp;"|"&amp;J$2,'Mérkőzések | eredmények'!$A:$K,9,0)),
IF(VLOOKUP(J$2&amp;"|"&amp;$A15,'Mérkőzések | eredmények'!$A:$K,8,0)="","",VLOOKUP(J$2&amp;"|"&amp;$A15,'Mérkőzések | eredmények'!$A:$K,8,0))),"")</f>
        <v>3</v>
      </c>
      <c r="L16" s="13">
        <f>IFERROR(IFERROR(
IF(VLOOKUP($A15&amp;"|"&amp;L$2,'Mérkőzések | eredmények'!$A:$K,8,0)="","",VLOOKUP($A15&amp;"|"&amp;L$2,'Mérkőzések | eredmények'!$A:$K,8,0)),
IF(VLOOKUP(L$2&amp;"|"&amp;$A15,'Mérkőzések | eredmények'!$A:$K,9,0)="","",VLOOKUP(L$2&amp;"|"&amp;$A15,'Mérkőzések | eredmények'!$A:$K,9,0))),"")</f>
        <v>4</v>
      </c>
      <c r="M16" s="20">
        <f>IFERROR(IFERROR(
IF(VLOOKUP($A15&amp;"|"&amp;L$2,'Mérkőzések | eredmények'!$A:$K,9,0)="","",VLOOKUP($A15&amp;"|"&amp;L$2,'Mérkőzések | eredmények'!$A:$K,9,0)),
IF(VLOOKUP(L$2&amp;"|"&amp;$A15,'Mérkőzések | eredmények'!$A:$K,8,0)="","",VLOOKUP(L$2&amp;"|"&amp;$A15,'Mérkőzések | eredmények'!$A:$K,8,0))),"")</f>
        <v>9</v>
      </c>
      <c r="N16" s="9"/>
      <c r="O16" s="18"/>
      <c r="P16" s="13">
        <f>IFERROR(IFERROR(
IF(VLOOKUP($A15&amp;"|"&amp;P$2,'Mérkőzések | eredmények'!$A:$K,8,0)="","",VLOOKUP($A15&amp;"|"&amp;P$2,'Mérkőzések | eredmények'!$A:$K,8,0)),
IF(VLOOKUP(P$2&amp;"|"&amp;$A15,'Mérkőzések | eredmények'!$A:$K,9,0)="","",VLOOKUP(P$2&amp;"|"&amp;$A15,'Mérkőzések | eredmények'!$A:$K,9,0))),"")</f>
        <v>12</v>
      </c>
      <c r="Q16" s="14">
        <f>IFERROR(IFERROR(
IF(VLOOKUP($A15&amp;"|"&amp;P$2,'Mérkőzések | eredmények'!$A:$K,9,0)="","",VLOOKUP($A15&amp;"|"&amp;P$2,'Mérkőzések | eredmények'!$A:$K,9,0)),
IF(VLOOKUP(P$2&amp;"|"&amp;$A15,'Mérkőzések | eredmények'!$A:$K,8,0)="","",VLOOKUP(P$2&amp;"|"&amp;$A15,'Mérkőzések | eredmények'!$A:$K,8,0))),"")</f>
        <v>0</v>
      </c>
      <c r="R16" s="11">
        <f>IFERROR(IFERROR(
IF(VLOOKUP($A15&amp;"|"&amp;R$2,'Mérkőzések | eredmények'!$A:$K,8,0)="","",VLOOKUP($A15&amp;"|"&amp;R$2,'Mérkőzések | eredmények'!$A:$K,8,0)),
IF(VLOOKUP(R$2&amp;"|"&amp;$A15,'Mérkőzések | eredmények'!$A:$K,9,0)="","",VLOOKUP(R$2&amp;"|"&amp;$A15,'Mérkőzések | eredmények'!$A:$K,9,0))),"")</f>
        <v>9</v>
      </c>
      <c r="S16" s="12">
        <f>IFERROR(IFERROR(
IF(VLOOKUP($A15&amp;"|"&amp;R$2,'Mérkőzések | eredmények'!$A:$K,9,0)="","",VLOOKUP($A15&amp;"|"&amp;R$2,'Mérkőzések | eredmények'!$A:$K,9,0)),
IF(VLOOKUP(R$2&amp;"|"&amp;$A15,'Mérkőzések | eredmények'!$A:$K,8,0)="","",VLOOKUP(R$2&amp;"|"&amp;$A15,'Mérkőzések | eredmények'!$A:$K,8,0))),"")</f>
        <v>8</v>
      </c>
      <c r="T16" s="13" t="str">
        <f>IFERROR(IFERROR(
IF(VLOOKUP($A15&amp;"|"&amp;T$2,'Mérkőzések | eredmények'!$A:$K,8,0)="","",VLOOKUP($A15&amp;"|"&amp;T$2,'Mérkőzések | eredmények'!$A:$K,8,0)),
IF(VLOOKUP(T$2&amp;"|"&amp;$A15,'Mérkőzések | eredmények'!$A:$K,9,0)="","",VLOOKUP(T$2&amp;"|"&amp;$A15,'Mérkőzések | eredmények'!$A:$K,9,0))),"")</f>
        <v/>
      </c>
      <c r="U16" s="19" t="str">
        <f>IFERROR(IFERROR(
IF(VLOOKUP($A15&amp;"|"&amp;T$2,'Mérkőzések | eredmények'!$A:$K,9,0)="","",VLOOKUP($A15&amp;"|"&amp;T$2,'Mérkőzések | eredmények'!$A:$K,9,0)),
IF(VLOOKUP(T$2&amp;"|"&amp;$A15,'Mérkőzések | eredmények'!$A:$K,8,0)="","",VLOOKUP(T$2&amp;"|"&amp;$A15,'Mérkőzések | eredmények'!$A:$K,8,0))),"")</f>
        <v/>
      </c>
    </row>
    <row r="17" spans="1:21" ht="17.25" customHeight="1" x14ac:dyDescent="0.25">
      <c r="A17" s="79" t="str">
        <f>IF(cs_8="","",cs_8)</f>
        <v>City Squash Club SE II.</v>
      </c>
      <c r="B17" s="4">
        <f>IFERROR(IFERROR(
IF(VLOOKUP($A17&amp;"|"&amp;B$2,'Mérkőzések | eredmények'!$A:$K,6,0)="","",VLOOKUP($A17&amp;"|"&amp;B$2,'Mérkőzések | eredmények'!$A:$K,6,0)),
IF(VLOOKUP(B$2&amp;"|"&amp;$A17,'Mérkőzések | eredmények'!$A:$K,7,0)="","",VLOOKUP(B$2&amp;"|"&amp;$A17,'Mérkőzések | eredmények'!$A:$K,7,0))),"")</f>
        <v>0</v>
      </c>
      <c r="C17" s="5">
        <f>IFERROR(IFERROR(
IF(VLOOKUP($A17&amp;"|"&amp;B$2,'Mérkőzések | eredmények'!$A:$K,7,0)="","",VLOOKUP($A17&amp;"|"&amp;B$2,'Mérkőzések | eredmények'!$A:$K,7,0)),
IF(VLOOKUP(B$2&amp;"|"&amp;$A17,'Mérkőzések | eredmények'!$A:$K,6,0)="","",VLOOKUP(B$2&amp;"|"&amp;$A17,'Mérkőzések | eredmények'!$A:$K,6,0))),"")</f>
        <v>4</v>
      </c>
      <c r="D17" s="4">
        <f>IFERROR(IFERROR(
IF(VLOOKUP($A17&amp;"|"&amp;D$2,'Mérkőzések | eredmények'!$A:$K,6,0)="","",VLOOKUP($A17&amp;"|"&amp;D$2,'Mérkőzések | eredmények'!$A:$K,6,0)),
IF(VLOOKUP(D$2&amp;"|"&amp;$A17,'Mérkőzések | eredmények'!$A:$K,7,0)="","",VLOOKUP(D$2&amp;"|"&amp;$A17,'Mérkőzések | eredmények'!$A:$K,7,0))),"")</f>
        <v>3</v>
      </c>
      <c r="E17" s="5">
        <f>IFERROR(IFERROR(
IF(VLOOKUP($A17&amp;"|"&amp;D$2,'Mérkőzések | eredmények'!$A:$K,7,0)="","",VLOOKUP($A17&amp;"|"&amp;D$2,'Mérkőzések | eredmények'!$A:$K,7,0)),
IF(VLOOKUP(D$2&amp;"|"&amp;$A17,'Mérkőzések | eredmények'!$A:$K,6,0)="","",VLOOKUP(D$2&amp;"|"&amp;$A17,'Mérkőzések | eredmények'!$A:$K,6,0))),"")</f>
        <v>1</v>
      </c>
      <c r="F17" s="4">
        <f>IFERROR(IFERROR(
IF(VLOOKUP($A17&amp;"|"&amp;F$2,'Mérkőzések | eredmények'!$A:$K,6,0)="","",VLOOKUP($A17&amp;"|"&amp;F$2,'Mérkőzések | eredmények'!$A:$K,6,0)),
IF(VLOOKUP(F$2&amp;"|"&amp;$A17,'Mérkőzések | eredmények'!$A:$K,7,0)="","",VLOOKUP(F$2&amp;"|"&amp;$A17,'Mérkőzések | eredmények'!$A:$K,7,0))),"")</f>
        <v>4</v>
      </c>
      <c r="G17" s="5">
        <f>IFERROR(IFERROR(
IF(VLOOKUP($A17&amp;"|"&amp;F$2,'Mérkőzések | eredmények'!$A:$K,7,0)="","",VLOOKUP($A17&amp;"|"&amp;F$2,'Mérkőzések | eredmények'!$A:$K,7,0)),
IF(VLOOKUP(F$2&amp;"|"&amp;$A17,'Mérkőzések | eredmények'!$A:$K,6,0)="","",VLOOKUP(F$2&amp;"|"&amp;$A17,'Mérkőzések | eredmények'!$A:$K,6,0))),"")</f>
        <v>0</v>
      </c>
      <c r="H17" s="4">
        <f>IFERROR(IFERROR(
IF(VLOOKUP($A17&amp;"|"&amp;H$2,'Mérkőzések | eredmények'!$A:$K,6,0)="","",VLOOKUP($A17&amp;"|"&amp;H$2,'Mérkőzések | eredmények'!$A:$K,6,0)),
IF(VLOOKUP(H$2&amp;"|"&amp;$A17,'Mérkőzések | eredmények'!$A:$K,7,0)="","",VLOOKUP(H$2&amp;"|"&amp;$A17,'Mérkőzések | eredmények'!$A:$K,7,0))),"")</f>
        <v>2</v>
      </c>
      <c r="I17" s="23">
        <f>IFERROR(IFERROR(
IF(VLOOKUP($A17&amp;"|"&amp;H$2,'Mérkőzések | eredmények'!$A:$K,7,0)="","",VLOOKUP($A17&amp;"|"&amp;H$2,'Mérkőzések | eredmények'!$A:$K,7,0)),
IF(VLOOKUP(H$2&amp;"|"&amp;$A17,'Mérkőzések | eredmények'!$A:$K,6,0)="","",VLOOKUP(H$2&amp;"|"&amp;$A17,'Mérkőzések | eredmények'!$A:$K,6,0))),"")</f>
        <v>2</v>
      </c>
      <c r="J17" s="4">
        <f>IFERROR(IFERROR(
IF(VLOOKUP($A17&amp;"|"&amp;J$2,'Mérkőzések | eredmények'!$A:$K,6,0)="","",VLOOKUP($A17&amp;"|"&amp;J$2,'Mérkőzések | eredmények'!$A:$K,6,0)),
IF(VLOOKUP(J$2&amp;"|"&amp;$A17,'Mérkőzések | eredmények'!$A:$K,7,0)="","",VLOOKUP(J$2&amp;"|"&amp;$A17,'Mérkőzések | eredmények'!$A:$K,7,0))),"")</f>
        <v>1</v>
      </c>
      <c r="K17" s="5">
        <f>IFERROR(IFERROR(
IF(VLOOKUP($A17&amp;"|"&amp;J$2,'Mérkőzések | eredmények'!$A:$K,7,0)="","",VLOOKUP($A17&amp;"|"&amp;J$2,'Mérkőzések | eredmények'!$A:$K,7,0)),
IF(VLOOKUP(J$2&amp;"|"&amp;$A17,'Mérkőzések | eredmények'!$A:$K,6,0)="","",VLOOKUP(J$2&amp;"|"&amp;$A17,'Mérkőzések | eredmények'!$A:$K,6,0))),"")</f>
        <v>3</v>
      </c>
      <c r="L17" s="4">
        <f>IFERROR(IFERROR(
IF(VLOOKUP($A17&amp;"|"&amp;L$2,'Mérkőzések | eredmények'!$A:$K,6,0)="","",VLOOKUP($A17&amp;"|"&amp;L$2,'Mérkőzések | eredmények'!$A:$K,6,0)),
IF(VLOOKUP(L$2&amp;"|"&amp;$A17,'Mérkőzések | eredmények'!$A:$K,7,0)="","",VLOOKUP(L$2&amp;"|"&amp;$A17,'Mérkőzések | eredmények'!$A:$K,7,0))),"")</f>
        <v>1</v>
      </c>
      <c r="M17" s="5">
        <f>IFERROR(IFERROR(
IF(VLOOKUP($A17&amp;"|"&amp;L$2,'Mérkőzések | eredmények'!$A:$K,7,0)="","",VLOOKUP($A17&amp;"|"&amp;L$2,'Mérkőzések | eredmények'!$A:$K,7,0)),
IF(VLOOKUP(L$2&amp;"|"&amp;$A17,'Mérkőzések | eredmények'!$A:$K,6,0)="","",VLOOKUP(L$2&amp;"|"&amp;$A17,'Mérkőzések | eredmények'!$A:$K,6,0))),"")</f>
        <v>3</v>
      </c>
      <c r="N17" s="4">
        <f>IFERROR(IFERROR(
IF(VLOOKUP($A17&amp;"|"&amp;N$2,'Mérkőzések | eredmények'!$A:$K,6,0)="","",VLOOKUP($A17&amp;"|"&amp;N$2,'Mérkőzések | eredmények'!$A:$K,6,0)),
IF(VLOOKUP(N$2&amp;"|"&amp;$A17,'Mérkőzések | eredmények'!$A:$K,7,0)="","",VLOOKUP(N$2&amp;"|"&amp;$A17,'Mérkőzések | eredmények'!$A:$K,7,0))),"")</f>
        <v>0</v>
      </c>
      <c r="O17" s="5">
        <f>IFERROR(IFERROR(
IF(VLOOKUP($A17&amp;"|"&amp;N$2,'Mérkőzések | eredmények'!$A:$K,7,0)="","",VLOOKUP($A17&amp;"|"&amp;N$2,'Mérkőzések | eredmények'!$A:$K,7,0)),
IF(VLOOKUP(N$2&amp;"|"&amp;$A17,'Mérkőzések | eredmények'!$A:$K,6,0)="","",VLOOKUP(N$2&amp;"|"&amp;$A17,'Mérkőzések | eredmények'!$A:$K,6,0))),"")</f>
        <v>4</v>
      </c>
      <c r="P17" s="18"/>
      <c r="Q17" s="18"/>
      <c r="R17" s="6">
        <f>IFERROR(IFERROR(
IF(VLOOKUP($A17&amp;"|"&amp;R$2,'Mérkőzések | eredmények'!$A:$K,6,0)="","",VLOOKUP($A17&amp;"|"&amp;R$2,'Mérkőzések | eredmények'!$A:$K,6,0)),
IF(VLOOKUP(R$2&amp;"|"&amp;$A17,'Mérkőzések | eredmények'!$A:$K,7,0)="","",VLOOKUP(R$2&amp;"|"&amp;$A17,'Mérkőzések | eredmények'!$A:$K,7,0))),"")</f>
        <v>3</v>
      </c>
      <c r="S17" s="7">
        <f>IFERROR(IFERROR(
IF(VLOOKUP($A17&amp;"|"&amp;R$2,'Mérkőzések | eredmények'!$A:$K,7,0)="","",VLOOKUP($A17&amp;"|"&amp;R$2,'Mérkőzések | eredmények'!$A:$K,7,0)),
IF(VLOOKUP(R$2&amp;"|"&amp;$A17,'Mérkőzések | eredmények'!$A:$K,6,0)="","",VLOOKUP(R$2&amp;"|"&amp;$A17,'Mérkőzések | eredmények'!$A:$K,6,0))),"")</f>
        <v>1</v>
      </c>
      <c r="T17" s="4" t="str">
        <f>IFERROR(IFERROR(
IF(VLOOKUP($A17&amp;"|"&amp;T$2,'Mérkőzések | eredmények'!$A:$K,6,0)="","",VLOOKUP($A17&amp;"|"&amp;T$2,'Mérkőzések | eredmények'!$A:$K,6,0)),
IF(VLOOKUP(T$2&amp;"|"&amp;$A17,'Mérkőzések | eredmények'!$A:$K,7,0)="","",VLOOKUP(T$2&amp;"|"&amp;$A17,'Mérkőzések | eredmények'!$A:$K,7,0))),"")</f>
        <v/>
      </c>
      <c r="U17" s="8" t="str">
        <f>IFERROR(IFERROR(
IF(VLOOKUP($A17&amp;"|"&amp;T$2,'Mérkőzések | eredmények'!$A:$K,7,0)="","",VLOOKUP($A17&amp;"|"&amp;T$2,'Mérkőzések | eredmények'!$A:$K,7,0)),
IF(VLOOKUP(T$2&amp;"|"&amp;$A17,'Mérkőzések | eredmények'!$A:$K,6,0)="","",VLOOKUP(T$2&amp;"|"&amp;$A17,'Mérkőzések | eredmények'!$A:$K,6,0))),"")</f>
        <v/>
      </c>
    </row>
    <row r="18" spans="1:21" ht="17.25" customHeight="1" x14ac:dyDescent="0.25">
      <c r="A18" s="80"/>
      <c r="B18" s="11">
        <f>IFERROR(IFERROR(
IF(VLOOKUP($A17&amp;"|"&amp;B$2,'Mérkőzések | eredmények'!$A:$K,8,0)="","",VLOOKUP($A17&amp;"|"&amp;B$2,'Mérkőzések | eredmények'!$A:$K,8,0)),
IF(VLOOKUP(B$2&amp;"|"&amp;$A17,'Mérkőzések | eredmények'!$A:$K,9,0)="","",VLOOKUP(B$2&amp;"|"&amp;$A17,'Mérkőzések | eredmények'!$A:$K,9,0))),"")</f>
        <v>2</v>
      </c>
      <c r="C18" s="12">
        <f>IFERROR(IFERROR(
IF(VLOOKUP($A17&amp;"|"&amp;B$2,'Mérkőzések | eredmények'!$A:$K,9,0)="","",VLOOKUP($A17&amp;"|"&amp;B$2,'Mérkőzések | eredmények'!$A:$K,9,0)),
IF(VLOOKUP(B$2&amp;"|"&amp;$A17,'Mérkőzések | eredmények'!$A:$K,8,0)="","",VLOOKUP(B$2&amp;"|"&amp;$A17,'Mérkőzések | eredmények'!$A:$K,8,0))),"")</f>
        <v>12</v>
      </c>
      <c r="D18" s="11">
        <f>IFERROR(IFERROR(
IF(VLOOKUP($A17&amp;"|"&amp;D$2,'Mérkőzések | eredmények'!$A:$K,8,0)="","",VLOOKUP($A17&amp;"|"&amp;D$2,'Mérkőzések | eredmények'!$A:$K,8,0)),
IF(VLOOKUP(D$2&amp;"|"&amp;$A17,'Mérkőzések | eredmények'!$A:$K,9,0)="","",VLOOKUP(D$2&amp;"|"&amp;$A17,'Mérkőzések | eredmények'!$A:$K,9,0))),"")</f>
        <v>10</v>
      </c>
      <c r="E18" s="12">
        <f>IFERROR(IFERROR(
IF(VLOOKUP($A17&amp;"|"&amp;D$2,'Mérkőzések | eredmények'!$A:$K,9,0)="","",VLOOKUP($A17&amp;"|"&amp;D$2,'Mérkőzések | eredmények'!$A:$K,9,0)),
IF(VLOOKUP(D$2&amp;"|"&amp;$A17,'Mérkőzések | eredmények'!$A:$K,8,0)="","",VLOOKUP(D$2&amp;"|"&amp;$A17,'Mérkőzések | eredmények'!$A:$K,8,0))),"")</f>
        <v>5</v>
      </c>
      <c r="F18" s="11">
        <f>IFERROR(IFERROR(
IF(VLOOKUP($A17&amp;"|"&amp;F$2,'Mérkőzések | eredmények'!$A:$K,8,0)="","",VLOOKUP($A17&amp;"|"&amp;F$2,'Mérkőzések | eredmények'!$A:$K,8,0)),
IF(VLOOKUP(F$2&amp;"|"&amp;$A17,'Mérkőzések | eredmények'!$A:$K,9,0)="","",VLOOKUP(F$2&amp;"|"&amp;$A17,'Mérkőzések | eredmények'!$A:$K,9,0))),"")</f>
        <v>12</v>
      </c>
      <c r="G18" s="12">
        <f>IFERROR(IFERROR(
IF(VLOOKUP($A17&amp;"|"&amp;F$2,'Mérkőzések | eredmények'!$A:$K,9,0)="","",VLOOKUP($A17&amp;"|"&amp;F$2,'Mérkőzések | eredmények'!$A:$K,9,0)),
IF(VLOOKUP(F$2&amp;"|"&amp;$A17,'Mérkőzések | eredmények'!$A:$K,8,0)="","",VLOOKUP(F$2&amp;"|"&amp;$A17,'Mérkőzések | eredmények'!$A:$K,8,0))),"")</f>
        <v>0</v>
      </c>
      <c r="H18" s="13">
        <f>IFERROR(IFERROR(
IF(VLOOKUP($A17&amp;"|"&amp;H$2,'Mérkőzések | eredmények'!$A:$K,8,0)="","",VLOOKUP($A17&amp;"|"&amp;H$2,'Mérkőzések | eredmények'!$A:$K,8,0)),
IF(VLOOKUP(H$2&amp;"|"&amp;$A17,'Mérkőzések | eredmények'!$A:$K,9,0)="","",VLOOKUP(H$2&amp;"|"&amp;$A17,'Mérkőzések | eredmények'!$A:$K,9,0))),"")</f>
        <v>6</v>
      </c>
      <c r="I18" s="14">
        <f>IFERROR(IFERROR(
IF(VLOOKUP($A17&amp;"|"&amp;H$2,'Mérkőzések | eredmények'!$A:$K,9,0)="","",VLOOKUP($A17&amp;"|"&amp;H$2,'Mérkőzések | eredmények'!$A:$K,9,0)),
IF(VLOOKUP(H$2&amp;"|"&amp;$A17,'Mérkőzések | eredmények'!$A:$K,8,0)="","",VLOOKUP(H$2&amp;"|"&amp;$A17,'Mérkőzések | eredmények'!$A:$K,8,0))),"")</f>
        <v>7</v>
      </c>
      <c r="J18" s="11">
        <f>IFERROR(IFERROR(
IF(VLOOKUP($A17&amp;"|"&amp;J$2,'Mérkőzések | eredmények'!$A:$K,8,0)="","",VLOOKUP($A17&amp;"|"&amp;J$2,'Mérkőzések | eredmények'!$A:$K,8,0)),
IF(VLOOKUP(J$2&amp;"|"&amp;$A17,'Mérkőzések | eredmények'!$A:$K,9,0)="","",VLOOKUP(J$2&amp;"|"&amp;$A17,'Mérkőzések | eredmények'!$A:$K,9,0))),"")</f>
        <v>5</v>
      </c>
      <c r="K18" s="12">
        <f>IFERROR(IFERROR(
IF(VLOOKUP($A17&amp;"|"&amp;J$2,'Mérkőzések | eredmények'!$A:$K,9,0)="","",VLOOKUP($A17&amp;"|"&amp;J$2,'Mérkőzések | eredmények'!$A:$K,9,0)),
IF(VLOOKUP(J$2&amp;"|"&amp;$A17,'Mérkőzések | eredmények'!$A:$K,8,0)="","",VLOOKUP(J$2&amp;"|"&amp;$A17,'Mérkőzések | eredmények'!$A:$K,8,0))),"")</f>
        <v>9</v>
      </c>
      <c r="L18" s="13">
        <f>IFERROR(IFERROR(
IF(VLOOKUP($A17&amp;"|"&amp;L$2,'Mérkőzések | eredmények'!$A:$K,8,0)="","",VLOOKUP($A17&amp;"|"&amp;L$2,'Mérkőzések | eredmények'!$A:$K,8,0)),
IF(VLOOKUP(L$2&amp;"|"&amp;$A17,'Mérkőzések | eredmények'!$A:$K,9,0)="","",VLOOKUP(L$2&amp;"|"&amp;$A17,'Mérkőzések | eredmények'!$A:$K,9,0))),"")</f>
        <v>4</v>
      </c>
      <c r="M18" s="14">
        <f>IFERROR(IFERROR(
IF(VLOOKUP($A17&amp;"|"&amp;L$2,'Mérkőzések | eredmények'!$A:$K,9,0)="","",VLOOKUP($A17&amp;"|"&amp;L$2,'Mérkőzések | eredmények'!$A:$K,9,0)),
IF(VLOOKUP(L$2&amp;"|"&amp;$A17,'Mérkőzések | eredmények'!$A:$K,8,0)="","",VLOOKUP(L$2&amp;"|"&amp;$A17,'Mérkőzések | eredmények'!$A:$K,8,0))),"")</f>
        <v>10</v>
      </c>
      <c r="N18" s="11">
        <f>IFERROR(IFERROR(
IF(VLOOKUP($A17&amp;"|"&amp;N$2,'Mérkőzések | eredmények'!$A:$K,8,0)="","",VLOOKUP($A17&amp;"|"&amp;N$2,'Mérkőzések | eredmények'!$A:$K,8,0)),
IF(VLOOKUP(N$2&amp;"|"&amp;$A17,'Mérkőzések | eredmények'!$A:$K,9,0)="","",VLOOKUP(N$2&amp;"|"&amp;$A17,'Mérkőzések | eredmények'!$A:$K,9,0))),"")</f>
        <v>0</v>
      </c>
      <c r="O18" s="22">
        <f>IFERROR(IFERROR(
IF(VLOOKUP($A17&amp;"|"&amp;N$2,'Mérkőzések | eredmények'!$A:$K,9,0)="","",VLOOKUP($A17&amp;"|"&amp;N$2,'Mérkőzések | eredmények'!$A:$K,9,0)),
IF(VLOOKUP(N$2&amp;"|"&amp;$A17,'Mérkőzések | eredmények'!$A:$K,8,0)="","",VLOOKUP(N$2&amp;"|"&amp;$A17,'Mérkőzések | eredmények'!$A:$K,8,0))),"")</f>
        <v>12</v>
      </c>
      <c r="P18" s="9"/>
      <c r="Q18" s="18"/>
      <c r="R18" s="11">
        <f>IFERROR(IFERROR(
IF(VLOOKUP($A17&amp;"|"&amp;R$2,'Mérkőzések | eredmények'!$A:$K,8,0)="","",VLOOKUP($A17&amp;"|"&amp;R$2,'Mérkőzések | eredmények'!$A:$K,8,0)),
IF(VLOOKUP(R$2&amp;"|"&amp;$A17,'Mérkőzések | eredmények'!$A:$K,9,0)="","",VLOOKUP(R$2&amp;"|"&amp;$A17,'Mérkőzések | eredmények'!$A:$K,9,0))),"")</f>
        <v>9</v>
      </c>
      <c r="S18" s="12">
        <f>IFERROR(IFERROR(
IF(VLOOKUP($A17&amp;"|"&amp;R$2,'Mérkőzések | eredmények'!$A:$K,9,0)="","",VLOOKUP($A17&amp;"|"&amp;R$2,'Mérkőzések | eredmények'!$A:$K,9,0)),
IF(VLOOKUP(R$2&amp;"|"&amp;$A17,'Mérkőzések | eredmények'!$A:$K,8,0)="","",VLOOKUP(R$2&amp;"|"&amp;$A17,'Mérkőzések | eredmények'!$A:$K,8,0))),"")</f>
        <v>9</v>
      </c>
      <c r="T18" s="11" t="str">
        <f>IFERROR(IFERROR(
IF(VLOOKUP($A17&amp;"|"&amp;T$2,'Mérkőzések | eredmények'!$A:$K,8,0)="","",VLOOKUP($A17&amp;"|"&amp;T$2,'Mérkőzések | eredmények'!$A:$K,8,0)),
IF(VLOOKUP(T$2&amp;"|"&amp;$A17,'Mérkőzések | eredmények'!$A:$K,9,0)="","",VLOOKUP(T$2&amp;"|"&amp;$A17,'Mérkőzések | eredmények'!$A:$K,9,0))),"")</f>
        <v/>
      </c>
      <c r="U18" s="15" t="str">
        <f>IFERROR(IFERROR(
IF(VLOOKUP($A17&amp;"|"&amp;T$2,'Mérkőzések | eredmények'!$A:$K,9,0)="","",VLOOKUP($A17&amp;"|"&amp;T$2,'Mérkőzések | eredmények'!$A:$K,9,0)),
IF(VLOOKUP(T$2&amp;"|"&amp;$A17,'Mérkőzések | eredmények'!$A:$K,8,0)="","",VLOOKUP(T$2&amp;"|"&amp;$A17,'Mérkőzések | eredmények'!$A:$K,8,0))),"")</f>
        <v/>
      </c>
    </row>
    <row r="19" spans="1:21" ht="17.25" customHeight="1" x14ac:dyDescent="0.25">
      <c r="A19" s="81" t="str">
        <f>IF(cs_9="","",cs_9)</f>
        <v>Szeged Squash SEII.</v>
      </c>
      <c r="B19" s="4">
        <f>IFERROR(IFERROR(
IF(VLOOKUP($A19&amp;"|"&amp;B$2,'Mérkőzések | eredmények'!$A:$K,6,0)="","",VLOOKUP($A19&amp;"|"&amp;B$2,'Mérkőzések | eredmények'!$A:$K,6,0)),
IF(VLOOKUP(B$2&amp;"|"&amp;$A19,'Mérkőzések | eredmények'!$A:$K,7,0)="","",VLOOKUP(B$2&amp;"|"&amp;$A19,'Mérkőzések | eredmények'!$A:$K,7,0))),"")</f>
        <v>2</v>
      </c>
      <c r="C19" s="5">
        <f>IFERROR(IFERROR(
IF(VLOOKUP($A19&amp;"|"&amp;B$2,'Mérkőzések | eredmények'!$A:$K,7,0)="","",VLOOKUP($A19&amp;"|"&amp;B$2,'Mérkőzések | eredmények'!$A:$K,7,0)),
IF(VLOOKUP(B$2&amp;"|"&amp;$A19,'Mérkőzések | eredmények'!$A:$K,6,0)="","",VLOOKUP(B$2&amp;"|"&amp;$A19,'Mérkőzések | eredmények'!$A:$K,6,0))),"")</f>
        <v>2</v>
      </c>
      <c r="D19" s="4">
        <f>IFERROR(IFERROR(
IF(VLOOKUP($A19&amp;"|"&amp;D$2,'Mérkőzések | eredmények'!$A:$K,6,0)="","",VLOOKUP($A19&amp;"|"&amp;D$2,'Mérkőzések | eredmények'!$A:$K,6,0)),
IF(VLOOKUP(D$2&amp;"|"&amp;$A19,'Mérkőzések | eredmények'!$A:$K,7,0)="","",VLOOKUP(D$2&amp;"|"&amp;$A19,'Mérkőzések | eredmények'!$A:$K,7,0))),"")</f>
        <v>3</v>
      </c>
      <c r="E19" s="5">
        <f>IFERROR(IFERROR(
IF(VLOOKUP($A19&amp;"|"&amp;D$2,'Mérkőzések | eredmények'!$A:$K,7,0)="","",VLOOKUP($A19&amp;"|"&amp;D$2,'Mérkőzések | eredmények'!$A:$K,7,0)),
IF(VLOOKUP(D$2&amp;"|"&amp;$A19,'Mérkőzések | eredmények'!$A:$K,6,0)="","",VLOOKUP(D$2&amp;"|"&amp;$A19,'Mérkőzések | eredmények'!$A:$K,6,0))),"")</f>
        <v>1</v>
      </c>
      <c r="F19" s="4">
        <f>IFERROR(IFERROR(
IF(VLOOKUP($A19&amp;"|"&amp;F$2,'Mérkőzések | eredmények'!$A:$K,6,0)="","",VLOOKUP($A19&amp;"|"&amp;F$2,'Mérkőzések | eredmények'!$A:$K,6,0)),
IF(VLOOKUP(F$2&amp;"|"&amp;$A19,'Mérkőzések | eredmények'!$A:$K,7,0)="","",VLOOKUP(F$2&amp;"|"&amp;$A19,'Mérkőzések | eredmények'!$A:$K,7,0))),"")</f>
        <v>2</v>
      </c>
      <c r="G19" s="5">
        <f>IFERROR(IFERROR(
IF(VLOOKUP($A19&amp;"|"&amp;F$2,'Mérkőzések | eredmények'!$A:$K,7,0)="","",VLOOKUP($A19&amp;"|"&amp;F$2,'Mérkőzések | eredmények'!$A:$K,7,0)),
IF(VLOOKUP(F$2&amp;"|"&amp;$A19,'Mérkőzések | eredmények'!$A:$K,6,0)="","",VLOOKUP(F$2&amp;"|"&amp;$A19,'Mérkőzések | eredmények'!$A:$K,6,0))),"")</f>
        <v>2</v>
      </c>
      <c r="H19" s="4">
        <f>IFERROR(IFERROR(
IF(VLOOKUP($A19&amp;"|"&amp;H$2,'Mérkőzések | eredmények'!$A:$K,6,0)="","",VLOOKUP($A19&amp;"|"&amp;H$2,'Mérkőzések | eredmények'!$A:$K,6,0)),
IF(VLOOKUP(H$2&amp;"|"&amp;$A19,'Mérkőzések | eredmények'!$A:$K,7,0)="","",VLOOKUP(H$2&amp;"|"&amp;$A19,'Mérkőzések | eredmények'!$A:$K,7,0))),"")</f>
        <v>3</v>
      </c>
      <c r="I19" s="5">
        <f>IFERROR(IFERROR(
IF(VLOOKUP($A19&amp;"|"&amp;H$2,'Mérkőzések | eredmények'!$A:$K,7,0)="","",VLOOKUP($A19&amp;"|"&amp;H$2,'Mérkőzések | eredmények'!$A:$K,7,0)),
IF(VLOOKUP(H$2&amp;"|"&amp;$A19,'Mérkőzések | eredmények'!$A:$K,6,0)="","",VLOOKUP(H$2&amp;"|"&amp;$A19,'Mérkőzések | eredmények'!$A:$K,6,0))),"")</f>
        <v>1</v>
      </c>
      <c r="J19" s="4">
        <f>IFERROR(IFERROR(
IF(VLOOKUP($A19&amp;"|"&amp;J$2,'Mérkőzések | eredmények'!$A:$K,6,0)="","",VLOOKUP($A19&amp;"|"&amp;J$2,'Mérkőzések | eredmények'!$A:$K,6,0)),
IF(VLOOKUP(J$2&amp;"|"&amp;$A19,'Mérkőzések | eredmények'!$A:$K,7,0)="","",VLOOKUP(J$2&amp;"|"&amp;$A19,'Mérkőzések | eredmények'!$A:$K,7,0))),"")</f>
        <v>2</v>
      </c>
      <c r="K19" s="5">
        <f>IFERROR(IFERROR(
IF(VLOOKUP($A19&amp;"|"&amp;J$2,'Mérkőzések | eredmények'!$A:$K,7,0)="","",VLOOKUP($A19&amp;"|"&amp;J$2,'Mérkőzések | eredmények'!$A:$K,7,0)),
IF(VLOOKUP(J$2&amp;"|"&amp;$A19,'Mérkőzések | eredmények'!$A:$K,6,0)="","",VLOOKUP(J$2&amp;"|"&amp;$A19,'Mérkőzések | eredmények'!$A:$K,6,0))),"")</f>
        <v>2</v>
      </c>
      <c r="L19" s="4">
        <f>IFERROR(IFERROR(
IF(VLOOKUP($A19&amp;"|"&amp;L$2,'Mérkőzések | eredmények'!$A:$K,6,0)="","",VLOOKUP($A19&amp;"|"&amp;L$2,'Mérkőzések | eredmények'!$A:$K,6,0)),
IF(VLOOKUP(L$2&amp;"|"&amp;$A19,'Mérkőzések | eredmények'!$A:$K,7,0)="","",VLOOKUP(L$2&amp;"|"&amp;$A19,'Mérkőzések | eredmények'!$A:$K,7,0))),"")</f>
        <v>1</v>
      </c>
      <c r="M19" s="5">
        <f>IFERROR(IFERROR(
IF(VLOOKUP($A19&amp;"|"&amp;L$2,'Mérkőzések | eredmények'!$A:$K,7,0)="","",VLOOKUP($A19&amp;"|"&amp;L$2,'Mérkőzések | eredmények'!$A:$K,7,0)),
IF(VLOOKUP(L$2&amp;"|"&amp;$A19,'Mérkőzések | eredmények'!$A:$K,6,0)="","",VLOOKUP(L$2&amp;"|"&amp;$A19,'Mérkőzések | eredmények'!$A:$K,6,0))),"")</f>
        <v>3</v>
      </c>
      <c r="N19" s="4">
        <f>IFERROR(IFERROR(
IF(VLOOKUP($A19&amp;"|"&amp;N$2,'Mérkőzések | eredmények'!$A:$K,6,0)="","",VLOOKUP($A19&amp;"|"&amp;N$2,'Mérkőzések | eredmények'!$A:$K,6,0)),
IF(VLOOKUP(N$2&amp;"|"&amp;$A19,'Mérkőzések | eredmények'!$A:$K,7,0)="","",VLOOKUP(N$2&amp;"|"&amp;$A19,'Mérkőzések | eredmények'!$A:$K,7,0))),"")</f>
        <v>2</v>
      </c>
      <c r="O19" s="5">
        <f>IFERROR(IFERROR(
IF(VLOOKUP($A19&amp;"|"&amp;N$2,'Mérkőzések | eredmények'!$A:$K,7,0)="","",VLOOKUP($A19&amp;"|"&amp;N$2,'Mérkőzések | eredmények'!$A:$K,7,0)),
IF(VLOOKUP(N$2&amp;"|"&amp;$A19,'Mérkőzések | eredmények'!$A:$K,6,0)="","",VLOOKUP(N$2&amp;"|"&amp;$A19,'Mérkőzések | eredmények'!$A:$K,6,0))),"")</f>
        <v>2</v>
      </c>
      <c r="P19" s="4">
        <f>IFERROR(IFERROR(
IF(VLOOKUP($A19&amp;"|"&amp;P$2,'Mérkőzések | eredmények'!$A:$K,6,0)="","",VLOOKUP($A19&amp;"|"&amp;P$2,'Mérkőzések | eredmények'!$A:$K,6,0)),
IF(VLOOKUP(P$2&amp;"|"&amp;$A19,'Mérkőzések | eredmények'!$A:$K,7,0)="","",VLOOKUP(P$2&amp;"|"&amp;$A19,'Mérkőzések | eredmények'!$A:$K,7,0))),"")</f>
        <v>1</v>
      </c>
      <c r="Q19" s="5">
        <f>IFERROR(IFERROR(
IF(VLOOKUP($A19&amp;"|"&amp;P$2,'Mérkőzések | eredmények'!$A:$K,7,0)="","",VLOOKUP($A19&amp;"|"&amp;P$2,'Mérkőzések | eredmények'!$A:$K,7,0)),
IF(VLOOKUP(P$2&amp;"|"&amp;$A19,'Mérkőzések | eredmények'!$A:$K,6,0)="","",VLOOKUP(P$2&amp;"|"&amp;$A19,'Mérkőzések | eredmények'!$A:$K,6,0))),"")</f>
        <v>3</v>
      </c>
      <c r="R19" s="18"/>
      <c r="S19" s="18"/>
      <c r="T19" s="4" t="str">
        <f>IFERROR(IFERROR(
IF(VLOOKUP($A19&amp;"|"&amp;T$2,'Mérkőzések | eredmények'!$A:$K,6,0)="","",VLOOKUP($A19&amp;"|"&amp;T$2,'Mérkőzések | eredmények'!$A:$K,6,0)),
IF(VLOOKUP(T$2&amp;"|"&amp;$A19,'Mérkőzések | eredmények'!$A:$K,7,0)="","",VLOOKUP(T$2&amp;"|"&amp;$A19,'Mérkőzések | eredmények'!$A:$K,7,0))),"")</f>
        <v/>
      </c>
      <c r="U19" s="8" t="str">
        <f>IFERROR(IFERROR(
IF(VLOOKUP($A19&amp;"|"&amp;T$2,'Mérkőzések | eredmények'!$A:$K,7,0)="","",VLOOKUP($A19&amp;"|"&amp;T$2,'Mérkőzések | eredmények'!$A:$K,7,0)),
IF(VLOOKUP(T$2&amp;"|"&amp;$A19,'Mérkőzések | eredmények'!$A:$K,6,0)="","",VLOOKUP(T$2&amp;"|"&amp;$A19,'Mérkőzések | eredmények'!$A:$K,6,0))),"")</f>
        <v/>
      </c>
    </row>
    <row r="20" spans="1:21" ht="17.25" customHeight="1" x14ac:dyDescent="0.25">
      <c r="A20" s="80"/>
      <c r="B20" s="11">
        <f>IFERROR(IFERROR(
IF(VLOOKUP($A19&amp;"|"&amp;B$2,'Mérkőzések | eredmények'!$A:$K,8,0)="","",VLOOKUP($A19&amp;"|"&amp;B$2,'Mérkőzések | eredmények'!$A:$K,8,0)),
IF(VLOOKUP(B$2&amp;"|"&amp;$A19,'Mérkőzések | eredmények'!$A:$K,9,0)="","",VLOOKUP(B$2&amp;"|"&amp;$A19,'Mérkőzések | eredmények'!$A:$K,9,0))),"")</f>
        <v>8</v>
      </c>
      <c r="C20" s="12">
        <f>IFERROR(IFERROR(
IF(VLOOKUP($A19&amp;"|"&amp;B$2,'Mérkőzések | eredmények'!$A:$K,9,0)="","",VLOOKUP($A19&amp;"|"&amp;B$2,'Mérkőzések | eredmények'!$A:$K,9,0)),
IF(VLOOKUP(B$2&amp;"|"&amp;$A19,'Mérkőzések | eredmények'!$A:$K,8,0)="","",VLOOKUP(B$2&amp;"|"&amp;$A19,'Mérkőzések | eredmények'!$A:$K,8,0))),"")</f>
        <v>6</v>
      </c>
      <c r="D20" s="11">
        <f>IFERROR(IFERROR(
IF(VLOOKUP($A19&amp;"|"&amp;D$2,'Mérkőzések | eredmények'!$A:$K,8,0)="","",VLOOKUP($A19&amp;"|"&amp;D$2,'Mérkőzések | eredmények'!$A:$K,8,0)),
IF(VLOOKUP(D$2&amp;"|"&amp;$A19,'Mérkőzések | eredmények'!$A:$K,9,0)="","",VLOOKUP(D$2&amp;"|"&amp;$A19,'Mérkőzések | eredmények'!$A:$K,9,0))),"")</f>
        <v>11</v>
      </c>
      <c r="E20" s="12">
        <f>IFERROR(IFERROR(
IF(VLOOKUP($A19&amp;"|"&amp;D$2,'Mérkőzések | eredmények'!$A:$K,9,0)="","",VLOOKUP($A19&amp;"|"&amp;D$2,'Mérkőzések | eredmények'!$A:$K,9,0)),
IF(VLOOKUP(D$2&amp;"|"&amp;$A19,'Mérkőzések | eredmények'!$A:$K,8,0)="","",VLOOKUP(D$2&amp;"|"&amp;$A19,'Mérkőzések | eredmények'!$A:$K,8,0))),"")</f>
        <v>3</v>
      </c>
      <c r="F20" s="13">
        <f>IFERROR(IFERROR(
IF(VLOOKUP($A19&amp;"|"&amp;F$2,'Mérkőzések | eredmények'!$A:$K,8,0)="","",VLOOKUP($A19&amp;"|"&amp;F$2,'Mérkőzések | eredmények'!$A:$K,8,0)),
IF(VLOOKUP(F$2&amp;"|"&amp;$A19,'Mérkőzések | eredmények'!$A:$K,9,0)="","",VLOOKUP(F$2&amp;"|"&amp;$A19,'Mérkőzések | eredmények'!$A:$K,9,0))),"")</f>
        <v>8</v>
      </c>
      <c r="G20" s="14">
        <f>IFERROR(IFERROR(
IF(VLOOKUP($A19&amp;"|"&amp;F$2,'Mérkőzések | eredmények'!$A:$K,9,0)="","",VLOOKUP($A19&amp;"|"&amp;F$2,'Mérkőzések | eredmények'!$A:$K,9,0)),
IF(VLOOKUP(F$2&amp;"|"&amp;$A19,'Mérkőzések | eredmények'!$A:$K,8,0)="","",VLOOKUP(F$2&amp;"|"&amp;$A19,'Mérkőzések | eredmények'!$A:$K,8,0))),"")</f>
        <v>6</v>
      </c>
      <c r="H20" s="11">
        <f>IFERROR(IFERROR(
IF(VLOOKUP($A19&amp;"|"&amp;H$2,'Mérkőzések | eredmények'!$A:$K,8,0)="","",VLOOKUP($A19&amp;"|"&amp;H$2,'Mérkőzések | eredmények'!$A:$K,8,0)),
IF(VLOOKUP(H$2&amp;"|"&amp;$A19,'Mérkőzések | eredmények'!$A:$K,9,0)="","",VLOOKUP(H$2&amp;"|"&amp;$A19,'Mérkőzések | eredmények'!$A:$K,9,0))),"")</f>
        <v>10</v>
      </c>
      <c r="I20" s="12">
        <f>IFERROR(IFERROR(
IF(VLOOKUP($A19&amp;"|"&amp;H$2,'Mérkőzések | eredmények'!$A:$K,9,0)="","",VLOOKUP($A19&amp;"|"&amp;H$2,'Mérkőzések | eredmények'!$A:$K,9,0)),
IF(VLOOKUP(H$2&amp;"|"&amp;$A19,'Mérkőzések | eredmények'!$A:$K,8,0)="","",VLOOKUP(H$2&amp;"|"&amp;$A19,'Mérkőzések | eredmények'!$A:$K,8,0))),"")</f>
        <v>3</v>
      </c>
      <c r="J20" s="11">
        <f>IFERROR(IFERROR(
IF(VLOOKUP($A19&amp;"|"&amp;J$2,'Mérkőzések | eredmények'!$A:$K,8,0)="","",VLOOKUP($A19&amp;"|"&amp;J$2,'Mérkőzések | eredmények'!$A:$K,8,0)),
IF(VLOOKUP(J$2&amp;"|"&amp;$A19,'Mérkőzések | eredmények'!$A:$K,9,0)="","",VLOOKUP(J$2&amp;"|"&amp;$A19,'Mérkőzések | eredmények'!$A:$K,9,0))),"")</f>
        <v>7</v>
      </c>
      <c r="K20" s="12">
        <f>IFERROR(IFERROR(
IF(VLOOKUP($A19&amp;"|"&amp;J$2,'Mérkőzések | eredmények'!$A:$K,9,0)="","",VLOOKUP($A19&amp;"|"&amp;J$2,'Mérkőzések | eredmények'!$A:$K,9,0)),
IF(VLOOKUP(J$2&amp;"|"&amp;$A19,'Mérkőzések | eredmények'!$A:$K,8,0)="","",VLOOKUP(J$2&amp;"|"&amp;$A19,'Mérkőzések | eredmények'!$A:$K,8,0))),"")</f>
        <v>6</v>
      </c>
      <c r="L20" s="11">
        <f>IFERROR(IFERROR(
IF(VLOOKUP($A19&amp;"|"&amp;L$2,'Mérkőzések | eredmények'!$A:$K,8,0)="","",VLOOKUP($A19&amp;"|"&amp;L$2,'Mérkőzések | eredmények'!$A:$K,8,0)),
IF(VLOOKUP(L$2&amp;"|"&amp;$A19,'Mérkőzések | eredmények'!$A:$K,9,0)="","",VLOOKUP(L$2&amp;"|"&amp;$A19,'Mérkőzések | eredmények'!$A:$K,9,0))),"")</f>
        <v>4</v>
      </c>
      <c r="M20" s="12">
        <f>IFERROR(IFERROR(
IF(VLOOKUP($A19&amp;"|"&amp;L$2,'Mérkőzések | eredmények'!$A:$K,9,0)="","",VLOOKUP($A19&amp;"|"&amp;L$2,'Mérkőzések | eredmények'!$A:$K,9,0)),
IF(VLOOKUP(L$2&amp;"|"&amp;$A19,'Mérkőzések | eredmények'!$A:$K,8,0)="","",VLOOKUP(L$2&amp;"|"&amp;$A19,'Mérkőzések | eredmények'!$A:$K,8,0))),"")</f>
        <v>10</v>
      </c>
      <c r="N20" s="11">
        <f>IFERROR(IFERROR(
IF(VLOOKUP($A19&amp;"|"&amp;N$2,'Mérkőzések | eredmények'!$A:$K,8,0)="","",VLOOKUP($A19&amp;"|"&amp;N$2,'Mérkőzések | eredmények'!$A:$K,8,0)),
IF(VLOOKUP(N$2&amp;"|"&amp;$A19,'Mérkőzések | eredmények'!$A:$K,9,0)="","",VLOOKUP(N$2&amp;"|"&amp;$A19,'Mérkőzések | eredmények'!$A:$K,9,0))),"")</f>
        <v>8</v>
      </c>
      <c r="O20" s="12">
        <f>IFERROR(IFERROR(
IF(VLOOKUP($A19&amp;"|"&amp;N$2,'Mérkőzések | eredmények'!$A:$K,9,0)="","",VLOOKUP($A19&amp;"|"&amp;N$2,'Mérkőzések | eredmények'!$A:$K,9,0)),
IF(VLOOKUP(N$2&amp;"|"&amp;$A19,'Mérkőzések | eredmények'!$A:$K,8,0)="","",VLOOKUP(N$2&amp;"|"&amp;$A19,'Mérkőzések | eredmények'!$A:$K,8,0))),"")</f>
        <v>9</v>
      </c>
      <c r="P20" s="11">
        <f>IFERROR(IFERROR(
IF(VLOOKUP($A19&amp;"|"&amp;P$2,'Mérkőzések | eredmények'!$A:$K,8,0)="","",VLOOKUP($A19&amp;"|"&amp;P$2,'Mérkőzések | eredmények'!$A:$K,8,0)),
IF(VLOOKUP(P$2&amp;"|"&amp;$A19,'Mérkőzések | eredmények'!$A:$K,9,0)="","",VLOOKUP(P$2&amp;"|"&amp;$A19,'Mérkőzések | eredmények'!$A:$K,9,0))),"")</f>
        <v>9</v>
      </c>
      <c r="Q20" s="22">
        <f>IFERROR(IFERROR(
IF(VLOOKUP($A19&amp;"|"&amp;P$2,'Mérkőzések | eredmények'!$A:$K,9,0)="","",VLOOKUP($A19&amp;"|"&amp;P$2,'Mérkőzések | eredmények'!$A:$K,9,0)),
IF(VLOOKUP(P$2&amp;"|"&amp;$A19,'Mérkőzések | eredmények'!$A:$K,8,0)="","",VLOOKUP(P$2&amp;"|"&amp;$A19,'Mérkőzések | eredmények'!$A:$K,8,0))),"")</f>
        <v>9</v>
      </c>
      <c r="R20" s="9"/>
      <c r="S20" s="18"/>
      <c r="T20" s="11" t="str">
        <f>IFERROR(IFERROR(
IF(VLOOKUP($A19&amp;"|"&amp;T$2,'Mérkőzések | eredmények'!$A:$K,8,0)="","",VLOOKUP($A19&amp;"|"&amp;T$2,'Mérkőzések | eredmények'!$A:$K,8,0)),
IF(VLOOKUP(T$2&amp;"|"&amp;$A19,'Mérkőzések | eredmények'!$A:$K,9,0)="","",VLOOKUP(T$2&amp;"|"&amp;$A19,'Mérkőzések | eredmények'!$A:$K,9,0))),"")</f>
        <v/>
      </c>
      <c r="U20" s="15" t="str">
        <f>IFERROR(IFERROR(
IF(VLOOKUP($A19&amp;"|"&amp;T$2,'Mérkőzések | eredmények'!$A:$K,9,0)="","",VLOOKUP($A19&amp;"|"&amp;T$2,'Mérkőzések | eredmények'!$A:$K,9,0)),
IF(VLOOKUP(T$2&amp;"|"&amp;$A19,'Mérkőzések | eredmények'!$A:$K,8,0)="","",VLOOKUP(T$2&amp;"|"&amp;$A19,'Mérkőzések | eredmények'!$A:$K,8,0))),"")</f>
        <v/>
      </c>
    </row>
    <row r="21" spans="1:21" ht="17.25" customHeight="1" x14ac:dyDescent="0.25">
      <c r="A21" s="82" t="str">
        <f>IF(cs_10="","",cs_10)</f>
        <v/>
      </c>
      <c r="B21" s="4" t="str">
        <f>IFERROR(IFERROR(
IF(VLOOKUP($A21&amp;"|"&amp;B$2,'Mérkőzések | eredmények'!$A:$K,6,0)="","",VLOOKUP($A21&amp;"|"&amp;B$2,'Mérkőzések | eredmények'!$A:$K,6,0)),
IF(VLOOKUP(B$2&amp;"|"&amp;$A21,'Mérkőzések | eredmények'!$A:$K,7,0)="","",VLOOKUP(B$2&amp;"|"&amp;$A21,'Mérkőzések | eredmények'!$A:$K,7,0))),"")</f>
        <v/>
      </c>
      <c r="C21" s="5" t="str">
        <f>IFERROR(IFERROR(
IF(VLOOKUP($A21&amp;"|"&amp;B$2,'Mérkőzések | eredmények'!$A:$K,7,0)="","",VLOOKUP($A21&amp;"|"&amp;B$2,'Mérkőzések | eredmények'!$A:$K,7,0)),
IF(VLOOKUP(B$2&amp;"|"&amp;$A21,'Mérkőzések | eredmények'!$A:$K,6,0)="","",VLOOKUP(B$2&amp;"|"&amp;$A21,'Mérkőzések | eredmények'!$A:$K,6,0))),"")</f>
        <v/>
      </c>
      <c r="D21" s="4" t="str">
        <f>IFERROR(IFERROR(
IF(VLOOKUP($A21&amp;"|"&amp;D$2,'Mérkőzések | eredmények'!$A:$K,6,0)="","",VLOOKUP($A21&amp;"|"&amp;D$2,'Mérkőzések | eredmények'!$A:$K,6,0)),
IF(VLOOKUP(D$2&amp;"|"&amp;$A21,'Mérkőzések | eredmények'!$A:$K,7,0)="","",VLOOKUP(D$2&amp;"|"&amp;$A21,'Mérkőzések | eredmények'!$A:$K,7,0))),"")</f>
        <v/>
      </c>
      <c r="E21" s="5" t="str">
        <f>IFERROR(IFERROR(
IF(VLOOKUP($A21&amp;"|"&amp;D$2,'Mérkőzések | eredmények'!$A:$K,7,0)="","",VLOOKUP($A21&amp;"|"&amp;D$2,'Mérkőzések | eredmények'!$A:$K,7,0)),
IF(VLOOKUP(D$2&amp;"|"&amp;$A21,'Mérkőzések | eredmények'!$A:$K,6,0)="","",VLOOKUP(D$2&amp;"|"&amp;$A21,'Mérkőzések | eredmények'!$A:$K,6,0))),"")</f>
        <v/>
      </c>
      <c r="F21" s="4" t="str">
        <f>IFERROR(IFERROR(
IF(VLOOKUP($A21&amp;"|"&amp;F$2,'Mérkőzések | eredmények'!$A:$K,6,0)="","",VLOOKUP($A21&amp;"|"&amp;F$2,'Mérkőzések | eredmények'!$A:$K,6,0)),
IF(VLOOKUP(F$2&amp;"|"&amp;$A21,'Mérkőzések | eredmények'!$A:$K,7,0)="","",VLOOKUP(F$2&amp;"|"&amp;$A21,'Mérkőzések | eredmények'!$A:$K,7,0))),"")</f>
        <v/>
      </c>
      <c r="G21" s="5" t="str">
        <f>IFERROR(IFERROR(
IF(VLOOKUP($A21&amp;"|"&amp;F$2,'Mérkőzések | eredmények'!$A:$K,7,0)="","",VLOOKUP($A21&amp;"|"&amp;F$2,'Mérkőzések | eredmények'!$A:$K,7,0)),
IF(VLOOKUP(F$2&amp;"|"&amp;$A21,'Mérkőzések | eredmények'!$A:$K,6,0)="","",VLOOKUP(F$2&amp;"|"&amp;$A21,'Mérkőzések | eredmények'!$A:$K,6,0))),"")</f>
        <v/>
      </c>
      <c r="H21" s="4" t="str">
        <f>IFERROR(IFERROR(
IF(VLOOKUP($A21&amp;"|"&amp;H$2,'Mérkőzések | eredmények'!$A:$K,6,0)="","",VLOOKUP($A21&amp;"|"&amp;H$2,'Mérkőzések | eredmények'!$A:$K,6,0)),
IF(VLOOKUP(H$2&amp;"|"&amp;$A21,'Mérkőzések | eredmények'!$A:$K,7,0)="","",VLOOKUP(H$2&amp;"|"&amp;$A21,'Mérkőzések | eredmények'!$A:$K,7,0))),"")</f>
        <v/>
      </c>
      <c r="I21" s="5" t="str">
        <f>IFERROR(IFERROR(
IF(VLOOKUP($A21&amp;"|"&amp;H$2,'Mérkőzések | eredmények'!$A:$K,7,0)="","",VLOOKUP($A21&amp;"|"&amp;H$2,'Mérkőzések | eredmények'!$A:$K,7,0)),
IF(VLOOKUP(H$2&amp;"|"&amp;$A21,'Mérkőzések | eredmények'!$A:$K,6,0)="","",VLOOKUP(H$2&amp;"|"&amp;$A21,'Mérkőzések | eredmények'!$A:$K,6,0))),"")</f>
        <v/>
      </c>
      <c r="J21" s="4" t="str">
        <f>IFERROR(IFERROR(
IF(VLOOKUP($A21&amp;"|"&amp;J$2,'Mérkőzések | eredmények'!$A:$K,6,0)="","",VLOOKUP($A21&amp;"|"&amp;J$2,'Mérkőzések | eredmények'!$A:$K,6,0)),
IF(VLOOKUP(J$2&amp;"|"&amp;$A21,'Mérkőzések | eredmények'!$A:$K,7,0)="","",VLOOKUP(J$2&amp;"|"&amp;$A21,'Mérkőzések | eredmények'!$A:$K,7,0))),"")</f>
        <v/>
      </c>
      <c r="K21" s="5" t="str">
        <f>IFERROR(IFERROR(
IF(VLOOKUP($A21&amp;"|"&amp;J$2,'Mérkőzések | eredmények'!$A:$K,7,0)="","",VLOOKUP($A21&amp;"|"&amp;J$2,'Mérkőzések | eredmények'!$A:$K,7,0)),
IF(VLOOKUP(J$2&amp;"|"&amp;$A21,'Mérkőzések | eredmények'!$A:$K,6,0)="","",VLOOKUP(J$2&amp;"|"&amp;$A21,'Mérkőzések | eredmények'!$A:$K,6,0))),"")</f>
        <v/>
      </c>
      <c r="L21" s="4" t="str">
        <f>IFERROR(IFERROR(
IF(VLOOKUP($A21&amp;"|"&amp;L$2,'Mérkőzések | eredmények'!$A:$K,6,0)="","",VLOOKUP($A21&amp;"|"&amp;L$2,'Mérkőzések | eredmények'!$A:$K,6,0)),
IF(VLOOKUP(L$2&amp;"|"&amp;$A21,'Mérkőzések | eredmények'!$A:$K,7,0)="","",VLOOKUP(L$2&amp;"|"&amp;$A21,'Mérkőzések | eredmények'!$A:$K,7,0))),"")</f>
        <v/>
      </c>
      <c r="M21" s="5" t="str">
        <f>IFERROR(IFERROR(
IF(VLOOKUP($A21&amp;"|"&amp;L$2,'Mérkőzések | eredmények'!$A:$K,7,0)="","",VLOOKUP($A21&amp;"|"&amp;L$2,'Mérkőzések | eredmények'!$A:$K,7,0)),
IF(VLOOKUP(L$2&amp;"|"&amp;$A21,'Mérkőzések | eredmények'!$A:$K,6,0)="","",VLOOKUP(L$2&amp;"|"&amp;$A21,'Mérkőzések | eredmények'!$A:$K,6,0))),"")</f>
        <v/>
      </c>
      <c r="N21" s="4" t="str">
        <f>IFERROR(IFERROR(
IF(VLOOKUP($A21&amp;"|"&amp;N$2,'Mérkőzések | eredmények'!$A:$K,6,0)="","",VLOOKUP($A21&amp;"|"&amp;N$2,'Mérkőzések | eredmények'!$A:$K,6,0)),
IF(VLOOKUP(N$2&amp;"|"&amp;$A21,'Mérkőzések | eredmények'!$A:$K,7,0)="","",VLOOKUP(N$2&amp;"|"&amp;$A21,'Mérkőzések | eredmények'!$A:$K,7,0))),"")</f>
        <v/>
      </c>
      <c r="O21" s="5" t="str">
        <f>IFERROR(IFERROR(
IF(VLOOKUP($A21&amp;"|"&amp;N$2,'Mérkőzések | eredmények'!$A:$K,7,0)="","",VLOOKUP($A21&amp;"|"&amp;N$2,'Mérkőzések | eredmények'!$A:$K,7,0)),
IF(VLOOKUP(N$2&amp;"|"&amp;$A21,'Mérkőzések | eredmények'!$A:$K,6,0)="","",VLOOKUP(N$2&amp;"|"&amp;$A21,'Mérkőzések | eredmények'!$A:$K,6,0))),"")</f>
        <v/>
      </c>
      <c r="P21" s="4" t="str">
        <f>IFERROR(IFERROR(
IF(VLOOKUP($A21&amp;"|"&amp;P$2,'Mérkőzések | eredmények'!$A:$K,6,0)="","",VLOOKUP($A21&amp;"|"&amp;P$2,'Mérkőzések | eredmények'!$A:$K,6,0)),
IF(VLOOKUP(P$2&amp;"|"&amp;$A21,'Mérkőzések | eredmények'!$A:$K,7,0)="","",VLOOKUP(P$2&amp;"|"&amp;$A21,'Mérkőzések | eredmények'!$A:$K,7,0))),"")</f>
        <v/>
      </c>
      <c r="Q21" s="5" t="str">
        <f>IFERROR(IFERROR(
IF(VLOOKUP($A21&amp;"|"&amp;P$2,'Mérkőzések | eredmények'!$A:$K,7,0)="","",VLOOKUP($A21&amp;"|"&amp;P$2,'Mérkőzések | eredmények'!$A:$K,7,0)),
IF(VLOOKUP(P$2&amp;"|"&amp;$A21,'Mérkőzések | eredmények'!$A:$K,6,0)="","",VLOOKUP(P$2&amp;"|"&amp;$A21,'Mérkőzések | eredmények'!$A:$K,6,0))),"")</f>
        <v/>
      </c>
      <c r="R21" s="4" t="str">
        <f>IFERROR(IFERROR(
IF(VLOOKUP($A21&amp;"|"&amp;R$2,'Mérkőzések | eredmények'!$A:$K,6,0)="","",VLOOKUP($A21&amp;"|"&amp;R$2,'Mérkőzések | eredmények'!$A:$K,6,0)),
IF(VLOOKUP(R$2&amp;"|"&amp;$A21,'Mérkőzések | eredmények'!$A:$K,7,0)="","",VLOOKUP(R$2&amp;"|"&amp;$A21,'Mérkőzések | eredmények'!$A:$K,7,0))),"")</f>
        <v/>
      </c>
      <c r="S21" s="5" t="str">
        <f>IFERROR(IFERROR(
IF(VLOOKUP($A21&amp;"|"&amp;R$2,'Mérkőzések | eredmények'!$A:$K,7,0)="","",VLOOKUP($A21&amp;"|"&amp;R$2,'Mérkőzések | eredmények'!$A:$K,7,0)),
IF(VLOOKUP(R$2&amp;"|"&amp;$A21,'Mérkőzések | eredmények'!$A:$K,6,0)="","",VLOOKUP(R$2&amp;"|"&amp;$A21,'Mérkőzések | eredmények'!$A:$K,6,0))),"")</f>
        <v/>
      </c>
      <c r="T21" s="18"/>
      <c r="U21" s="24"/>
    </row>
    <row r="22" spans="1:21" ht="17.25" customHeight="1" x14ac:dyDescent="0.25">
      <c r="A22" s="83"/>
      <c r="B22" s="25" t="str">
        <f>IFERROR(IFERROR(
IF(VLOOKUP($A21&amp;"|"&amp;B$2,'Mérkőzések | eredmények'!$A:$K,8,0)="","",VLOOKUP($A21&amp;"|"&amp;B$2,'Mérkőzések | eredmények'!$A:$K,8,0)),
IF(VLOOKUP(B$2&amp;"|"&amp;$A21,'Mérkőzések | eredmények'!$A:$K,9,0)="","",VLOOKUP(B$2&amp;"|"&amp;$A21,'Mérkőzések | eredmények'!$A:$K,9,0))),"")</f>
        <v/>
      </c>
      <c r="C22" s="26" t="str">
        <f>IFERROR(IFERROR(
IF(VLOOKUP($A21&amp;"|"&amp;B$2,'Mérkőzések | eredmények'!$A:$K,9,0)="","",VLOOKUP($A21&amp;"|"&amp;B$2,'Mérkőzések | eredmények'!$A:$K,9,0)),
IF(VLOOKUP(B$2&amp;"|"&amp;$A21,'Mérkőzések | eredmények'!$A:$K,8,0)="","",VLOOKUP(B$2&amp;"|"&amp;$A21,'Mérkőzések | eredmények'!$A:$K,8,0))),"")</f>
        <v/>
      </c>
      <c r="D22" s="25" t="str">
        <f>IFERROR(IFERROR(
IF(VLOOKUP($A21&amp;"|"&amp;D$2,'Mérkőzések | eredmények'!$A:$K,8,0)="","",VLOOKUP($A21&amp;"|"&amp;D$2,'Mérkőzések | eredmények'!$A:$K,8,0)),
IF(VLOOKUP(D$2&amp;"|"&amp;$A21,'Mérkőzések | eredmények'!$A:$K,9,0)="","",VLOOKUP(D$2&amp;"|"&amp;$A21,'Mérkőzések | eredmények'!$A:$K,9,0))),"")</f>
        <v/>
      </c>
      <c r="E22" s="26" t="str">
        <f>IFERROR(IFERROR(
IF(VLOOKUP($A21&amp;"|"&amp;D$2,'Mérkőzések | eredmények'!$A:$K,9,0)="","",VLOOKUP($A21&amp;"|"&amp;D$2,'Mérkőzések | eredmények'!$A:$K,9,0)),
IF(VLOOKUP(D$2&amp;"|"&amp;$A21,'Mérkőzések | eredmények'!$A:$K,8,0)="","",VLOOKUP(D$2&amp;"|"&amp;$A21,'Mérkőzések | eredmények'!$A:$K,8,0))),"")</f>
        <v/>
      </c>
      <c r="F22" s="25" t="str">
        <f>IFERROR(IFERROR(
IF(VLOOKUP($A21&amp;"|"&amp;F$2,'Mérkőzések | eredmények'!$A:$K,8,0)="","",VLOOKUP($A21&amp;"|"&amp;F$2,'Mérkőzések | eredmények'!$A:$K,8,0)),
IF(VLOOKUP(F$2&amp;"|"&amp;$A21,'Mérkőzések | eredmények'!$A:$K,9,0)="","",VLOOKUP(F$2&amp;"|"&amp;$A21,'Mérkőzések | eredmények'!$A:$K,9,0))),"")</f>
        <v/>
      </c>
      <c r="G22" s="26" t="str">
        <f>IFERROR(IFERROR(
IF(VLOOKUP($A21&amp;"|"&amp;F$2,'Mérkőzések | eredmények'!$A:$K,9,0)="","",VLOOKUP($A21&amp;"|"&amp;F$2,'Mérkőzések | eredmények'!$A:$K,9,0)),
IF(VLOOKUP(F$2&amp;"|"&amp;$A21,'Mérkőzések | eredmények'!$A:$K,8,0)="","",VLOOKUP(F$2&amp;"|"&amp;$A21,'Mérkőzések | eredmények'!$A:$K,8,0))),"")</f>
        <v/>
      </c>
      <c r="H22" s="27" t="str">
        <f>IFERROR(IFERROR(
IF(VLOOKUP($A21&amp;"|"&amp;H$2,'Mérkőzések | eredmények'!$A:$K,8,0)="","",VLOOKUP($A21&amp;"|"&amp;H$2,'Mérkőzések | eredmények'!$A:$K,8,0)),
IF(VLOOKUP(H$2&amp;"|"&amp;$A21,'Mérkőzések | eredmények'!$A:$K,9,0)="","",VLOOKUP(H$2&amp;"|"&amp;$A21,'Mérkőzések | eredmények'!$A:$K,9,0))),"")</f>
        <v/>
      </c>
      <c r="I22" s="28" t="str">
        <f>IFERROR(IFERROR(
IF(VLOOKUP($A21&amp;"|"&amp;H$2,'Mérkőzések | eredmények'!$A:$K,9,0)="","",VLOOKUP($A21&amp;"|"&amp;H$2,'Mérkőzések | eredmények'!$A:$K,9,0)),
IF(VLOOKUP(H$2&amp;"|"&amp;$A21,'Mérkőzések | eredmények'!$A:$K,8,0)="","",VLOOKUP(H$2&amp;"|"&amp;$A21,'Mérkőzések | eredmények'!$A:$K,8,0))),"")</f>
        <v/>
      </c>
      <c r="J22" s="27" t="str">
        <f>IFERROR(IFERROR(
IF(VLOOKUP($A21&amp;"|"&amp;J$2,'Mérkőzések | eredmények'!$A:$K,8,0)="","",VLOOKUP($A21&amp;"|"&amp;J$2,'Mérkőzések | eredmények'!$A:$K,8,0)),
IF(VLOOKUP(J$2&amp;"|"&amp;$A21,'Mérkőzések | eredmények'!$A:$K,9,0)="","",VLOOKUP(J$2&amp;"|"&amp;$A21,'Mérkőzések | eredmények'!$A:$K,9,0))),"")</f>
        <v/>
      </c>
      <c r="K22" s="28" t="str">
        <f>IFERROR(IFERROR(
IF(VLOOKUP($A21&amp;"|"&amp;J$2,'Mérkőzések | eredmények'!$A:$K,9,0)="","",VLOOKUP($A21&amp;"|"&amp;J$2,'Mérkőzések | eredmények'!$A:$K,9,0)),
IF(VLOOKUP(J$2&amp;"|"&amp;$A21,'Mérkőzések | eredmények'!$A:$K,8,0)="","",VLOOKUP(J$2&amp;"|"&amp;$A21,'Mérkőzések | eredmények'!$A:$K,8,0))),"")</f>
        <v/>
      </c>
      <c r="L22" s="25" t="str">
        <f>IFERROR(IFERROR(
IF(VLOOKUP($A21&amp;"|"&amp;L$2,'Mérkőzések | eredmények'!$A:$K,8,0)="","",VLOOKUP($A21&amp;"|"&amp;L$2,'Mérkőzések | eredmények'!$A:$K,8,0)),
IF(VLOOKUP(L$2&amp;"|"&amp;$A21,'Mérkőzések | eredmények'!$A:$K,9,0)="","",VLOOKUP(L$2&amp;"|"&amp;$A21,'Mérkőzések | eredmények'!$A:$K,9,0))),"")</f>
        <v/>
      </c>
      <c r="M22" s="26" t="str">
        <f>IFERROR(IFERROR(
IF(VLOOKUP($A21&amp;"|"&amp;L$2,'Mérkőzések | eredmények'!$A:$K,9,0)="","",VLOOKUP($A21&amp;"|"&amp;L$2,'Mérkőzések | eredmények'!$A:$K,9,0)),
IF(VLOOKUP(L$2&amp;"|"&amp;$A21,'Mérkőzések | eredmények'!$A:$K,8,0)="","",VLOOKUP(L$2&amp;"|"&amp;$A21,'Mérkőzések | eredmények'!$A:$K,8,0))),"")</f>
        <v/>
      </c>
      <c r="N22" s="25" t="str">
        <f>IFERROR(IFERROR(
IF(VLOOKUP($A21&amp;"|"&amp;N$2,'Mérkőzések | eredmények'!$A:$K,8,0)="","",VLOOKUP($A21&amp;"|"&amp;N$2,'Mérkőzések | eredmények'!$A:$K,8,0)),
IF(VLOOKUP(N$2&amp;"|"&amp;$A21,'Mérkőzések | eredmények'!$A:$K,9,0)="","",VLOOKUP(N$2&amp;"|"&amp;$A21,'Mérkőzések | eredmények'!$A:$K,9,0))),"")</f>
        <v/>
      </c>
      <c r="O22" s="26" t="str">
        <f>IFERROR(IFERROR(
IF(VLOOKUP($A21&amp;"|"&amp;N$2,'Mérkőzések | eredmények'!$A:$K,9,0)="","",VLOOKUP($A21&amp;"|"&amp;N$2,'Mérkőzések | eredmények'!$A:$K,9,0)),
IF(VLOOKUP(N$2&amp;"|"&amp;$A21,'Mérkőzések | eredmények'!$A:$K,8,0)="","",VLOOKUP(N$2&amp;"|"&amp;$A21,'Mérkőzések | eredmények'!$A:$K,8,0))),"")</f>
        <v/>
      </c>
      <c r="P22" s="25" t="str">
        <f>IFERROR(IFERROR(
IF(VLOOKUP($A21&amp;"|"&amp;P$2,'Mérkőzések | eredmények'!$A:$K,8,0)="","",VLOOKUP($A21&amp;"|"&amp;P$2,'Mérkőzések | eredmények'!$A:$K,8,0)),
IF(VLOOKUP(P$2&amp;"|"&amp;$A21,'Mérkőzések | eredmények'!$A:$K,9,0)="","",VLOOKUP(P$2&amp;"|"&amp;$A21,'Mérkőzések | eredmények'!$A:$K,9,0))),"")</f>
        <v/>
      </c>
      <c r="Q22" s="26" t="str">
        <f>IFERROR(IFERROR(
IF(VLOOKUP($A21&amp;"|"&amp;P$2,'Mérkőzések | eredmények'!$A:$K,9,0)="","",VLOOKUP($A21&amp;"|"&amp;P$2,'Mérkőzések | eredmények'!$A:$K,9,0)),
IF(VLOOKUP(P$2&amp;"|"&amp;$A21,'Mérkőzések | eredmények'!$A:$K,8,0)="","",VLOOKUP(P$2&amp;"|"&amp;$A21,'Mérkőzések | eredmények'!$A:$K,8,0))),"")</f>
        <v/>
      </c>
      <c r="R22" s="25" t="str">
        <f>IFERROR(IFERROR(
IF(VLOOKUP($A21&amp;"|"&amp;R$2,'Mérkőzések | eredmények'!$A:$K,8,0)="","",VLOOKUP($A21&amp;"|"&amp;R$2,'Mérkőzések | eredmények'!$A:$K,8,0)),
IF(VLOOKUP(R$2&amp;"|"&amp;$A21,'Mérkőzések | eredmények'!$A:$K,9,0)="","",VLOOKUP(R$2&amp;"|"&amp;$A21,'Mérkőzések | eredmények'!$A:$K,9,0))),"")</f>
        <v/>
      </c>
      <c r="S22" s="29" t="str">
        <f>IFERROR(IFERROR(
IF(VLOOKUP($A21&amp;"|"&amp;R$2,'Mérkőzések | eredmények'!$A:$K,9,0)="","",VLOOKUP($A21&amp;"|"&amp;R$2,'Mérkőzések | eredmények'!$A:$K,9,0)),
IF(VLOOKUP(R$2&amp;"|"&amp;$A21,'Mérkőzések | eredmények'!$A:$K,8,0)="","",VLOOKUP(R$2&amp;"|"&amp;$A21,'Mérkőzések | eredmények'!$A:$K,8,0))),"")</f>
        <v/>
      </c>
      <c r="T22" s="30"/>
      <c r="U22" s="31"/>
    </row>
    <row r="23" spans="1:21" ht="15.75" customHeight="1" x14ac:dyDescent="0.25"/>
    <row r="24" spans="1:21" ht="15.75" customHeight="1" x14ac:dyDescent="0.25"/>
    <row r="25" spans="1:21" ht="15.75" customHeight="1" x14ac:dyDescent="0.25"/>
    <row r="26" spans="1:21" ht="15.75" customHeight="1" x14ac:dyDescent="0.25"/>
    <row r="27" spans="1:21" ht="15.75" customHeight="1" x14ac:dyDescent="0.25">
      <c r="C27" s="17"/>
      <c r="D27" s="17"/>
      <c r="E27" s="17"/>
      <c r="F27" s="17"/>
      <c r="G27" s="17"/>
    </row>
    <row r="28" spans="1:21" ht="15.75" customHeight="1" x14ac:dyDescent="0.25">
      <c r="C28" s="17"/>
      <c r="D28" s="17"/>
      <c r="E28" s="17"/>
      <c r="F28" s="17"/>
      <c r="N28" s="17"/>
      <c r="O28" s="17"/>
      <c r="P28" s="17"/>
      <c r="Q28" s="17"/>
      <c r="R28" s="17"/>
    </row>
    <row r="29" spans="1:21" ht="15.75" customHeight="1" x14ac:dyDescent="0.25">
      <c r="C29" s="17"/>
      <c r="D29" s="17"/>
      <c r="E29" s="17"/>
      <c r="F29" s="17"/>
      <c r="N29" s="17"/>
      <c r="O29" s="17"/>
      <c r="P29" s="17"/>
      <c r="Q29" s="17"/>
      <c r="R29" s="17"/>
    </row>
    <row r="30" spans="1:21" ht="15.75" customHeight="1" x14ac:dyDescent="0.25">
      <c r="C30" s="17"/>
      <c r="D30" s="17"/>
      <c r="E30" s="17"/>
      <c r="F30" s="17"/>
      <c r="N30" s="17"/>
      <c r="O30" s="17"/>
      <c r="P30" s="17"/>
      <c r="Q30" s="17"/>
      <c r="R30" s="17"/>
    </row>
    <row r="31" spans="1:21" ht="15.75" customHeight="1" x14ac:dyDescent="0.25">
      <c r="C31" s="17"/>
      <c r="D31" s="17"/>
      <c r="E31" s="17"/>
      <c r="F31" s="17"/>
      <c r="N31" s="17"/>
      <c r="O31" s="17"/>
      <c r="P31" s="17"/>
      <c r="Q31" s="17"/>
      <c r="R31" s="17"/>
    </row>
    <row r="32" spans="1:21" ht="15.75" customHeight="1" x14ac:dyDescent="0.25">
      <c r="N32" s="17"/>
      <c r="O32" s="17"/>
      <c r="P32" s="17"/>
      <c r="Q32" s="17"/>
      <c r="R32" s="17"/>
    </row>
    <row r="33" spans="14:18" ht="15.75" customHeight="1" x14ac:dyDescent="0.25">
      <c r="N33" s="17"/>
      <c r="O33" s="17"/>
      <c r="P33" s="17"/>
      <c r="Q33" s="17"/>
      <c r="R33" s="17"/>
    </row>
    <row r="34" spans="14:18" ht="15.75" customHeight="1" x14ac:dyDescent="0.25"/>
    <row r="35" spans="14:18" ht="15.75" customHeight="1" x14ac:dyDescent="0.25"/>
    <row r="36" spans="14:18" ht="15.75" customHeight="1" x14ac:dyDescent="0.25"/>
    <row r="37" spans="14:18" ht="15.75" customHeight="1" x14ac:dyDescent="0.25"/>
    <row r="38" spans="14:18" ht="15.75" customHeight="1" x14ac:dyDescent="0.25"/>
    <row r="39" spans="14:18" ht="15.75" customHeight="1" x14ac:dyDescent="0.25"/>
    <row r="40" spans="14:18" ht="15.75" customHeight="1" x14ac:dyDescent="0.25"/>
    <row r="41" spans="14:18" ht="15.75" customHeight="1" x14ac:dyDescent="0.25"/>
    <row r="42" spans="14:18" ht="15.75" customHeight="1" x14ac:dyDescent="0.25"/>
    <row r="43" spans="14:18" ht="15.75" customHeight="1" x14ac:dyDescent="0.25"/>
    <row r="44" spans="14:18" ht="15.75" customHeight="1" x14ac:dyDescent="0.25"/>
    <row r="45" spans="14:18" ht="15.75" customHeight="1" x14ac:dyDescent="0.25"/>
    <row r="46" spans="14:18" ht="15.75" customHeight="1" x14ac:dyDescent="0.25"/>
    <row r="47" spans="14:18" ht="15.75" customHeight="1" x14ac:dyDescent="0.25"/>
    <row r="48" spans="14:1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0">
    <mergeCell ref="A17:A18"/>
    <mergeCell ref="A19:A20"/>
    <mergeCell ref="A21:A22"/>
    <mergeCell ref="A3:A4"/>
    <mergeCell ref="A5:A6"/>
    <mergeCell ref="A7:A8"/>
    <mergeCell ref="A9:A10"/>
    <mergeCell ref="A11:A12"/>
    <mergeCell ref="A13:A14"/>
    <mergeCell ref="A15:A16"/>
    <mergeCell ref="P2:Q2"/>
    <mergeCell ref="R2:S2"/>
    <mergeCell ref="T2:U2"/>
    <mergeCell ref="B2:C2"/>
    <mergeCell ref="D2:E2"/>
    <mergeCell ref="F2:G2"/>
    <mergeCell ref="H2:I2"/>
    <mergeCell ref="J2:K2"/>
    <mergeCell ref="L2:M2"/>
    <mergeCell ref="N2:O2"/>
  </mergeCells>
  <conditionalFormatting sqref="B6:C6 B8:E8 B10:G10 B12:I12 B14:K14 B16:M16 B18:O18 B20:Q20 B22:S22">
    <cfRule type="expression" dxfId="3" priority="1">
      <formula>IF(AND(B5=2,B6=""),1,0)</formula>
    </cfRule>
  </conditionalFormatting>
  <conditionalFormatting sqref="D4:U4">
    <cfRule type="expression" dxfId="2" priority="2">
      <formula>IF(AND(D3=2,D4=""),1,0)</formula>
    </cfRule>
  </conditionalFormatting>
  <conditionalFormatting sqref="F6:U6 H8:U8 J10:U10 L12:U12 N14:U14 P16:U16 R18:U18 T20:U20">
    <cfRule type="expression" dxfId="1" priority="3">
      <formula>IF(AND(F5=2,F6=""),1,0)</formula>
    </cfRule>
  </conditionalFormatting>
  <pageMargins left="0.7" right="0.7" top="0.75" bottom="0.75" header="0" footer="0"/>
  <pageSetup orientation="landscape"/>
  <ignoredErrors>
    <ignoredError sqref="B4:U22 E3:S3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Munka2"/>
  <dimension ref="A1:M1000"/>
  <sheetViews>
    <sheetView topLeftCell="C1" workbookViewId="0">
      <selection activeCell="D11" sqref="D11"/>
    </sheetView>
  </sheetViews>
  <sheetFormatPr defaultColWidth="14.42578125" defaultRowHeight="15" customHeight="1" x14ac:dyDescent="0.25"/>
  <cols>
    <col min="1" max="2" width="44.5703125" hidden="1" customWidth="1"/>
    <col min="3" max="4" width="23.7109375" customWidth="1"/>
    <col min="5" max="5" width="7.85546875" customWidth="1"/>
    <col min="6" max="6" width="10.140625" customWidth="1"/>
    <col min="7" max="7" width="10.5703125" customWidth="1"/>
    <col min="8" max="11" width="8.42578125" customWidth="1"/>
    <col min="12" max="12" width="20.5703125" customWidth="1"/>
    <col min="13" max="13" width="22.28515625" customWidth="1"/>
    <col min="14" max="26" width="8.7109375" customWidth="1"/>
  </cols>
  <sheetData>
    <row r="1" spans="1:13" ht="30" x14ac:dyDescent="0.25">
      <c r="A1" s="32" t="s">
        <v>3</v>
      </c>
      <c r="B1" s="32" t="s">
        <v>4</v>
      </c>
      <c r="C1" s="33" t="s">
        <v>1</v>
      </c>
      <c r="D1" s="34" t="s">
        <v>5</v>
      </c>
      <c r="E1" s="33" t="s">
        <v>6</v>
      </c>
      <c r="F1" s="33" t="s">
        <v>7</v>
      </c>
      <c r="G1" s="33" t="s">
        <v>8</v>
      </c>
      <c r="H1" s="33" t="s">
        <v>9</v>
      </c>
      <c r="I1" s="33" t="s">
        <v>10</v>
      </c>
      <c r="J1" s="33" t="s">
        <v>11</v>
      </c>
      <c r="K1" s="33" t="s">
        <v>12</v>
      </c>
      <c r="L1" s="33" t="s">
        <v>13</v>
      </c>
      <c r="M1" s="33" t="s">
        <v>14</v>
      </c>
    </row>
    <row r="2" spans="1:13" x14ac:dyDescent="0.25">
      <c r="A2" s="35" t="s">
        <v>15</v>
      </c>
      <c r="B2" s="35" t="s">
        <v>16</v>
      </c>
      <c r="C2" s="35" t="s">
        <v>17</v>
      </c>
      <c r="D2" s="36" t="s">
        <v>18</v>
      </c>
      <c r="E2" s="37">
        <v>3</v>
      </c>
      <c r="F2" s="38">
        <v>4</v>
      </c>
      <c r="G2" s="38">
        <v>0</v>
      </c>
      <c r="H2" s="38">
        <v>12</v>
      </c>
      <c r="I2" s="38">
        <v>0</v>
      </c>
      <c r="J2" s="38">
        <v>134</v>
      </c>
      <c r="K2" s="38">
        <v>78</v>
      </c>
      <c r="L2" s="38">
        <f>IF(OR('Mérkőzések | eredmények'!$F2="",'Mérkőzések | eredmények'!$G2=""),"",
IF('Mérkőzések | eredmények'!$F2&gt;2,3,IF('Mérkőzések | eredmények'!$F2&lt;2,0,
IF(AND('Mérkőzések | eredmények'!$F2=2,'Mérkőzések | eredmények'!$G2=2),IF('Mérkőzések | eredmények'!$H2&gt;'Mérkőzések | eredmények'!$I2,2,IF('Mérkőzések | eredmények'!$H2&lt;'Mérkőzések | eredmények'!$I2,1,
IF(AND('Mérkőzések | eredmények'!$F2=2,'Mérkőzések | eredmények'!$G2=2,'Mérkőzések | eredmények'!$H2='Mérkőzések | eredmények'!$I2),IF('Mérkőzések | eredmények'!$J2&gt;'Mérkőzések | eredmények'!$K2,2,1),)))))))</f>
        <v>3</v>
      </c>
      <c r="M2" s="38">
        <f>IF('Mérkőzések | eredmények'!$L2="","",IF('Mérkőzések | eredmények'!$L2=3,0,IF('Mérkőzések | eredmények'!$L2=2,1,IF('Mérkőzések | eredmények'!$L2=1,2,IF('Mérkőzések | eredmények'!$L2=0,3)))))</f>
        <v>0</v>
      </c>
    </row>
    <row r="3" spans="1:13" x14ac:dyDescent="0.25">
      <c r="A3" s="39" t="s">
        <v>19</v>
      </c>
      <c r="B3" s="39" t="s">
        <v>20</v>
      </c>
      <c r="C3" s="39" t="s">
        <v>17</v>
      </c>
      <c r="D3" s="40" t="s">
        <v>21</v>
      </c>
      <c r="E3" s="41">
        <v>2</v>
      </c>
      <c r="F3" s="42">
        <v>4</v>
      </c>
      <c r="G3" s="42">
        <v>0</v>
      </c>
      <c r="H3" s="42">
        <v>12</v>
      </c>
      <c r="I3" s="42">
        <v>0</v>
      </c>
      <c r="J3" s="42">
        <v>132</v>
      </c>
      <c r="K3" s="42">
        <v>0</v>
      </c>
      <c r="L3" s="42">
        <f>IF(OR('Mérkőzések | eredmények'!$F3="",'Mérkőzések | eredmények'!$G3=""),"",
IF('Mérkőzések | eredmények'!$F3&gt;2,3,IF('Mérkőzések | eredmények'!$F3&lt;2,0,
IF(AND('Mérkőzések | eredmények'!$F3=2,'Mérkőzések | eredmények'!$G3=2),IF('Mérkőzések | eredmények'!$H3&gt;'Mérkőzések | eredmények'!$I3,2,IF('Mérkőzések | eredmények'!$H3&lt;'Mérkőzések | eredmények'!$I3,1,
IF(AND('Mérkőzések | eredmények'!$F3=2,'Mérkőzések | eredmények'!$G3=2,'Mérkőzések | eredmények'!$H3='Mérkőzések | eredmények'!$I3),IF('Mérkőzések | eredmények'!$J3&gt;'Mérkőzések | eredmények'!$K3,2,1),)))))))</f>
        <v>3</v>
      </c>
      <c r="M3" s="42">
        <f>IF('Mérkőzések | eredmények'!$L3="","",IF('Mérkőzések | eredmények'!$L3=3,0,IF('Mérkőzések | eredmények'!$L3=2,1,IF('Mérkőzések | eredmények'!$L3=1,2,IF('Mérkőzések | eredmények'!$L3=0,3)))))</f>
        <v>0</v>
      </c>
    </row>
    <row r="4" spans="1:13" x14ac:dyDescent="0.25">
      <c r="A4" s="35" t="s">
        <v>22</v>
      </c>
      <c r="B4" s="35" t="s">
        <v>23</v>
      </c>
      <c r="C4" s="35" t="s">
        <v>17</v>
      </c>
      <c r="D4" s="36" t="s">
        <v>24</v>
      </c>
      <c r="E4" s="37">
        <v>1</v>
      </c>
      <c r="F4" s="38">
        <v>4</v>
      </c>
      <c r="G4" s="38">
        <v>0</v>
      </c>
      <c r="H4" s="38">
        <v>12</v>
      </c>
      <c r="I4" s="38">
        <v>1</v>
      </c>
      <c r="J4" s="38">
        <v>137</v>
      </c>
      <c r="K4" s="38">
        <v>69</v>
      </c>
      <c r="L4" s="38">
        <f>IF(OR('Mérkőzések | eredmények'!$F4="",'Mérkőzések | eredmények'!$G4=""),"",
IF('Mérkőzések | eredmények'!$F4&gt;2,3,IF('Mérkőzések | eredmények'!$F4&lt;2,0,
IF(AND('Mérkőzések | eredmények'!$F4=2,'Mérkőzések | eredmények'!$G4=2),IF('Mérkőzések | eredmények'!$H4&gt;'Mérkőzések | eredmények'!$I4,2,IF('Mérkőzések | eredmények'!$H4&lt;'Mérkőzések | eredmények'!$I4,1,
IF(AND('Mérkőzések | eredmények'!$F4=2,'Mérkőzések | eredmények'!$G4=2,'Mérkőzések | eredmények'!$H4='Mérkőzések | eredmények'!$I4),IF('Mérkőzések | eredmények'!$J4&gt;'Mérkőzések | eredmények'!$K4,2,1),)))))))</f>
        <v>3</v>
      </c>
      <c r="M4" s="38">
        <f>IF('Mérkőzések | eredmények'!$L4="","",IF('Mérkőzések | eredmények'!$L4=3,0,IF('Mérkőzések | eredmények'!$L4=2,1,IF('Mérkőzések | eredmények'!$L4=1,2,IF('Mérkőzések | eredmények'!$L4=0,3)))))</f>
        <v>0</v>
      </c>
    </row>
    <row r="5" spans="1:13" x14ac:dyDescent="0.25">
      <c r="A5" s="39" t="s">
        <v>25</v>
      </c>
      <c r="B5" s="39" t="s">
        <v>26</v>
      </c>
      <c r="C5" s="39" t="s">
        <v>17</v>
      </c>
      <c r="D5" s="40" t="s">
        <v>27</v>
      </c>
      <c r="E5" s="41">
        <v>3</v>
      </c>
      <c r="F5" s="42">
        <v>3</v>
      </c>
      <c r="G5" s="42">
        <v>1</v>
      </c>
      <c r="H5" s="42">
        <v>9</v>
      </c>
      <c r="I5" s="42">
        <v>5</v>
      </c>
      <c r="J5" s="42">
        <v>124</v>
      </c>
      <c r="K5" s="42">
        <v>93</v>
      </c>
      <c r="L5" s="42">
        <f>IF(OR('Mérkőzések | eredmények'!$F5="",'Mérkőzések | eredmények'!$G5=""),"",
IF('Mérkőzések | eredmények'!$F5&gt;2,3,IF('Mérkőzések | eredmények'!$F5&lt;2,0,
IF(AND('Mérkőzések | eredmények'!$F5=2,'Mérkőzések | eredmények'!$G5=2),IF('Mérkőzések | eredmények'!$H5&gt;'Mérkőzések | eredmények'!$I5,2,IF('Mérkőzések | eredmények'!$H5&lt;'Mérkőzések | eredmények'!$I5,1,
IF(AND('Mérkőzések | eredmények'!$F5=2,'Mérkőzések | eredmények'!$G5=2,'Mérkőzések | eredmények'!$H5='Mérkőzések | eredmények'!$I5),IF('Mérkőzések | eredmények'!$J5&gt;'Mérkőzések | eredmények'!$K5,2,1),)))))))</f>
        <v>3</v>
      </c>
      <c r="M5" s="42">
        <f>IF('Mérkőzések | eredmények'!$L5="","",IF('Mérkőzések | eredmények'!$L5=3,0,IF('Mérkőzések | eredmények'!$L5=2,1,IF('Mérkőzések | eredmények'!$L5=1,2,IF('Mérkőzések | eredmények'!$L5=0,3)))))</f>
        <v>0</v>
      </c>
    </row>
    <row r="6" spans="1:13" x14ac:dyDescent="0.25">
      <c r="A6" s="35" t="s">
        <v>28</v>
      </c>
      <c r="B6" s="35" t="s">
        <v>29</v>
      </c>
      <c r="C6" s="35" t="s">
        <v>17</v>
      </c>
      <c r="D6" s="36" t="s">
        <v>30</v>
      </c>
      <c r="E6" s="37">
        <v>2</v>
      </c>
      <c r="F6" s="38">
        <v>0</v>
      </c>
      <c r="G6" s="38">
        <v>4</v>
      </c>
      <c r="H6" s="38">
        <v>1</v>
      </c>
      <c r="I6" s="38">
        <v>12</v>
      </c>
      <c r="J6" s="38">
        <v>56</v>
      </c>
      <c r="K6" s="38">
        <v>141</v>
      </c>
      <c r="L6" s="38">
        <f>IF(OR('Mérkőzések | eredmények'!$F6="",'Mérkőzések | eredmények'!$G6=""),"",
IF('Mérkőzések | eredmények'!$F6&gt;2,3,IF('Mérkőzések | eredmények'!$F6&lt;2,0,
IF(AND('Mérkőzések | eredmények'!$F6=2,'Mérkőzések | eredmények'!$G6=2),IF('Mérkőzések | eredmények'!$H6&gt;'Mérkőzések | eredmények'!$I6,2,IF('Mérkőzések | eredmények'!$H6&lt;'Mérkőzések | eredmények'!$I6,1,
IF(AND('Mérkőzések | eredmények'!$F6=2,'Mérkőzések | eredmények'!$G6=2,'Mérkőzések | eredmények'!$H6='Mérkőzések | eredmények'!$I6),IF('Mérkőzések | eredmények'!$J6&gt;'Mérkőzések | eredmények'!$K6,2,1),)))))))</f>
        <v>0</v>
      </c>
      <c r="M6" s="38">
        <f>IF('Mérkőzések | eredmények'!$L6="","",IF('Mérkőzések | eredmények'!$L6=3,0,IF('Mérkőzések | eredmények'!$L6=2,1,IF('Mérkőzések | eredmények'!$L6=1,2,IF('Mérkőzések | eredmények'!$L6=0,3)))))</f>
        <v>3</v>
      </c>
    </row>
    <row r="7" spans="1:13" x14ac:dyDescent="0.25">
      <c r="A7" s="39" t="s">
        <v>31</v>
      </c>
      <c r="B7" s="39" t="s">
        <v>32</v>
      </c>
      <c r="C7" s="39" t="s">
        <v>17</v>
      </c>
      <c r="D7" s="40" t="s">
        <v>33</v>
      </c>
      <c r="E7" s="41">
        <v>1</v>
      </c>
      <c r="F7" s="42">
        <v>1</v>
      </c>
      <c r="G7" s="42">
        <v>3</v>
      </c>
      <c r="H7" s="42">
        <v>3</v>
      </c>
      <c r="I7" s="42">
        <v>9</v>
      </c>
      <c r="J7" s="42">
        <v>84</v>
      </c>
      <c r="K7" s="42">
        <v>116</v>
      </c>
      <c r="L7" s="42">
        <f>IF(OR('Mérkőzések | eredmények'!$F7="",'Mérkőzések | eredmények'!$G7=""),"",
IF('Mérkőzések | eredmények'!$F7&gt;2,3,IF('Mérkőzések | eredmények'!$F7&lt;2,0,
IF(AND('Mérkőzések | eredmények'!$F7=2,'Mérkőzések | eredmények'!$G7=2),IF('Mérkőzések | eredmények'!$H7&gt;'Mérkőzések | eredmények'!$I7,2,IF('Mérkőzések | eredmények'!$H7&lt;'Mérkőzések | eredmények'!$I7,1,
IF(AND('Mérkőzések | eredmények'!$F7=2,'Mérkőzések | eredmények'!$G7=2,'Mérkőzések | eredmények'!$H7='Mérkőzések | eredmények'!$I7),IF('Mérkőzések | eredmények'!$J7&gt;'Mérkőzések | eredmények'!$K7,2,1),)))))))</f>
        <v>0</v>
      </c>
      <c r="M7" s="42">
        <f>IF('Mérkőzések | eredmények'!$L7="","",IF('Mérkőzések | eredmények'!$L7=3,0,IF('Mérkőzések | eredmények'!$L7=2,1,IF('Mérkőzések | eredmények'!$L7=1,2,IF('Mérkőzések | eredmények'!$L7=0,3)))))</f>
        <v>3</v>
      </c>
    </row>
    <row r="8" spans="1:13" x14ac:dyDescent="0.25">
      <c r="A8" s="35" t="s">
        <v>34</v>
      </c>
      <c r="B8" s="35" t="s">
        <v>35</v>
      </c>
      <c r="C8" s="35" t="s">
        <v>17</v>
      </c>
      <c r="D8" s="36" t="s">
        <v>36</v>
      </c>
      <c r="E8" s="37">
        <v>3</v>
      </c>
      <c r="F8" s="38">
        <v>4</v>
      </c>
      <c r="G8" s="38">
        <v>0</v>
      </c>
      <c r="H8" s="38">
        <v>12</v>
      </c>
      <c r="I8" s="38">
        <v>2</v>
      </c>
      <c r="J8" s="38">
        <v>147</v>
      </c>
      <c r="K8" s="38">
        <v>73</v>
      </c>
      <c r="L8" s="38">
        <f>IF(OR('Mérkőzések | eredmények'!$F8="",'Mérkőzések | eredmények'!$G8=""),"",
IF('Mérkőzések | eredmények'!$F8&gt;2,3,IF('Mérkőzések | eredmények'!$F8&lt;2,0,
IF(AND('Mérkőzések | eredmények'!$F8=2,'Mérkőzések | eredmények'!$G8=2),IF('Mérkőzések | eredmények'!$H8&gt;'Mérkőzések | eredmények'!$I8,2,IF('Mérkőzések | eredmények'!$H8&lt;'Mérkőzések | eredmények'!$I8,1,
IF(AND('Mérkőzések | eredmények'!$F8=2,'Mérkőzések | eredmények'!$G8=2,'Mérkőzések | eredmények'!$H8='Mérkőzések | eredmények'!$I8),IF('Mérkőzések | eredmények'!$J8&gt;'Mérkőzések | eredmények'!$K8,2,1),)))))))</f>
        <v>3</v>
      </c>
      <c r="M8" s="38">
        <f>IF('Mérkőzések | eredmények'!$L8="","",IF('Mérkőzések | eredmények'!$L8=3,0,IF('Mérkőzések | eredmények'!$L8=2,1,IF('Mérkőzések | eredmények'!$L8=1,2,IF('Mérkőzések | eredmények'!$L8=0,3)))))</f>
        <v>0</v>
      </c>
    </row>
    <row r="9" spans="1:13" x14ac:dyDescent="0.25">
      <c r="A9" s="39" t="s">
        <v>37</v>
      </c>
      <c r="B9" s="39" t="s">
        <v>38</v>
      </c>
      <c r="C9" s="39" t="s">
        <v>17</v>
      </c>
      <c r="D9" s="40" t="s">
        <v>39</v>
      </c>
      <c r="E9" s="41">
        <v>1</v>
      </c>
      <c r="F9" s="42">
        <v>2</v>
      </c>
      <c r="G9" s="42">
        <v>2</v>
      </c>
      <c r="H9" s="42">
        <v>6</v>
      </c>
      <c r="I9" s="42">
        <v>8</v>
      </c>
      <c r="J9" s="42">
        <v>110</v>
      </c>
      <c r="K9" s="42">
        <v>124</v>
      </c>
      <c r="L9" s="42">
        <f>IF(OR('Mérkőzések | eredmények'!$F9="",'Mérkőzések | eredmények'!$G9=""),"",
IF('Mérkőzések | eredmények'!$F9&gt;2,3,IF('Mérkőzések | eredmények'!$F9&lt;2,0,
IF(AND('Mérkőzések | eredmények'!$F9=2,'Mérkőzések | eredmények'!$G9=2),IF('Mérkőzések | eredmények'!$H9&gt;'Mérkőzések | eredmények'!$I9,2,IF('Mérkőzések | eredmények'!$H9&lt;'Mérkőzések | eredmények'!$I9,1,
IF(AND('Mérkőzések | eredmények'!$F9=2,'Mérkőzések | eredmények'!$G9=2,'Mérkőzések | eredmények'!$H9='Mérkőzések | eredmények'!$I9),IF('Mérkőzések | eredmények'!$J9&gt;'Mérkőzések | eredmények'!$K9,2,1),)))))))</f>
        <v>1</v>
      </c>
      <c r="M9" s="42">
        <f>IF('Mérkőzések | eredmények'!$L9="","",IF('Mérkőzések | eredmények'!$L9=3,0,IF('Mérkőzések | eredmények'!$L9=2,1,IF('Mérkőzések | eredmények'!$L9=1,2,IF('Mérkőzések | eredmények'!$L9=0,3)))))</f>
        <v>2</v>
      </c>
    </row>
    <row r="10" spans="1:13" x14ac:dyDescent="0.25">
      <c r="A10" s="35" t="s">
        <v>40</v>
      </c>
      <c r="B10" s="35" t="s">
        <v>41</v>
      </c>
      <c r="C10" s="35" t="s">
        <v>18</v>
      </c>
      <c r="D10" s="36" t="s">
        <v>21</v>
      </c>
      <c r="E10" s="37">
        <v>3</v>
      </c>
      <c r="F10" s="38">
        <v>2</v>
      </c>
      <c r="G10" s="38">
        <v>2</v>
      </c>
      <c r="H10" s="38">
        <v>8</v>
      </c>
      <c r="I10" s="38">
        <v>8</v>
      </c>
      <c r="J10" s="38">
        <v>147</v>
      </c>
      <c r="K10" s="38">
        <v>131</v>
      </c>
      <c r="L10" s="38">
        <f>IF(OR('Mérkőzések | eredmények'!$F10="",'Mérkőzések | eredmények'!$G10=""),"",
IF('Mérkőzések | eredmények'!$F10&gt;2,3,IF('Mérkőzések | eredmények'!$F10&lt;2,0,
IF(AND('Mérkőzések | eredmények'!$F10=2,'Mérkőzések | eredmények'!$G10=2),IF('Mérkőzések | eredmények'!$H10&gt;'Mérkőzések | eredmények'!$I10,2,IF('Mérkőzések | eredmények'!$H10&lt;'Mérkőzések | eredmények'!$I10,1,
IF(AND('Mérkőzések | eredmények'!$F10=2,'Mérkőzések | eredmények'!$G10=2,'Mérkőzések | eredmények'!$H10='Mérkőzések | eredmények'!$I10),IF('Mérkőzések | eredmények'!$J10&gt;'Mérkőzések | eredmények'!$K10,2,1),)))))))</f>
        <v>2</v>
      </c>
      <c r="M10" s="38">
        <f>IF('Mérkőzések | eredmények'!$L10="","",IF('Mérkőzések | eredmények'!$L10=3,0,IF('Mérkőzések | eredmények'!$L10=2,1,IF('Mérkőzések | eredmények'!$L10=1,2,IF('Mérkőzések | eredmények'!$L10=0,3)))))</f>
        <v>1</v>
      </c>
    </row>
    <row r="11" spans="1:13" x14ac:dyDescent="0.25">
      <c r="A11" s="39" t="s">
        <v>42</v>
      </c>
      <c r="B11" s="39" t="s">
        <v>43</v>
      </c>
      <c r="C11" s="39" t="s">
        <v>18</v>
      </c>
      <c r="D11" s="40" t="s">
        <v>24</v>
      </c>
      <c r="E11" s="41">
        <v>2</v>
      </c>
      <c r="F11" s="42">
        <v>3</v>
      </c>
      <c r="G11" s="42">
        <v>1</v>
      </c>
      <c r="H11" s="42">
        <v>11</v>
      </c>
      <c r="I11" s="42">
        <v>4</v>
      </c>
      <c r="J11" s="42">
        <v>150</v>
      </c>
      <c r="K11" s="42">
        <v>115</v>
      </c>
      <c r="L11" s="42">
        <f>IF(OR('Mérkőzések | eredmények'!$F11="",'Mérkőzések | eredmények'!$G11=""),"",
IF('Mérkőzések | eredmények'!$F11&gt;2,3,IF('Mérkőzések | eredmények'!$F11&lt;2,0,
IF(AND('Mérkőzések | eredmények'!$F11=2,'Mérkőzések | eredmények'!$G11=2),IF('Mérkőzések | eredmények'!$H11&gt;'Mérkőzések | eredmények'!$I11,2,IF('Mérkőzések | eredmények'!$H11&lt;'Mérkőzések | eredmények'!$I11,1,
IF(AND('Mérkőzések | eredmények'!$F11=2,'Mérkőzések | eredmények'!$G11=2,'Mérkőzések | eredmények'!$H11='Mérkőzések | eredmények'!$I11),IF('Mérkőzések | eredmények'!$J11&gt;'Mérkőzések | eredmények'!$K11,2,1),)))))))</f>
        <v>3</v>
      </c>
      <c r="M11" s="42">
        <f>IF('Mérkőzések | eredmények'!$L11="","",IF('Mérkőzések | eredmények'!$L11=3,0,IF('Mérkőzések | eredmények'!$L11=2,1,IF('Mérkőzések | eredmények'!$L11=1,2,IF('Mérkőzések | eredmények'!$L11=0,3)))))</f>
        <v>0</v>
      </c>
    </row>
    <row r="12" spans="1:13" x14ac:dyDescent="0.25">
      <c r="A12" s="35" t="s">
        <v>44</v>
      </c>
      <c r="B12" s="35" t="s">
        <v>45</v>
      </c>
      <c r="C12" s="35" t="s">
        <v>18</v>
      </c>
      <c r="D12" s="36" t="s">
        <v>27</v>
      </c>
      <c r="E12" s="37">
        <v>2</v>
      </c>
      <c r="F12" s="38">
        <v>0</v>
      </c>
      <c r="G12" s="38">
        <v>4</v>
      </c>
      <c r="H12" s="38">
        <v>2</v>
      </c>
      <c r="I12" s="38">
        <v>12</v>
      </c>
      <c r="J12" s="38">
        <v>105</v>
      </c>
      <c r="K12" s="38">
        <v>152</v>
      </c>
      <c r="L12" s="38">
        <f>IF(OR('Mérkőzések | eredmények'!$F12="",'Mérkőzések | eredmények'!$G12=""),"",
IF('Mérkőzések | eredmények'!$F12&gt;2,3,IF('Mérkőzések | eredmények'!$F12&lt;2,0,
IF(AND('Mérkőzések | eredmények'!$F12=2,'Mérkőzések | eredmények'!$G12=2),IF('Mérkőzések | eredmények'!$H12&gt;'Mérkőzések | eredmények'!$I12,2,IF('Mérkőzések | eredmények'!$H12&lt;'Mérkőzések | eredmények'!$I12,1,
IF(AND('Mérkőzések | eredmények'!$F12=2,'Mérkőzések | eredmények'!$G12=2,'Mérkőzések | eredmények'!$H12='Mérkőzések | eredmények'!$I12),IF('Mérkőzések | eredmények'!$J12&gt;'Mérkőzések | eredmények'!$K12,2,1),)))))))</f>
        <v>0</v>
      </c>
      <c r="M12" s="38">
        <f>IF('Mérkőzések | eredmények'!$L12="","",IF('Mérkőzések | eredmények'!$L12=3,0,IF('Mérkőzések | eredmények'!$L12=2,1,IF('Mérkőzések | eredmények'!$L12=1,2,IF('Mérkőzések | eredmények'!$L12=0,3)))))</f>
        <v>3</v>
      </c>
    </row>
    <row r="13" spans="1:13" x14ac:dyDescent="0.25">
      <c r="A13" s="39" t="s">
        <v>46</v>
      </c>
      <c r="B13" s="39" t="s">
        <v>47</v>
      </c>
      <c r="C13" s="39" t="s">
        <v>18</v>
      </c>
      <c r="D13" s="40" t="s">
        <v>30</v>
      </c>
      <c r="E13" s="41">
        <v>1</v>
      </c>
      <c r="F13" s="42">
        <v>0</v>
      </c>
      <c r="G13" s="42">
        <v>4</v>
      </c>
      <c r="H13" s="42">
        <v>0</v>
      </c>
      <c r="I13" s="42">
        <v>12</v>
      </c>
      <c r="J13" s="42">
        <v>40</v>
      </c>
      <c r="K13" s="42">
        <v>132</v>
      </c>
      <c r="L13" s="42">
        <f>IF(OR('Mérkőzések | eredmények'!$F13="",'Mérkőzések | eredmények'!$G13=""),"",
IF('Mérkőzések | eredmények'!$F13&gt;2,3,IF('Mérkőzések | eredmények'!$F13&lt;2,0,
IF(AND('Mérkőzések | eredmények'!$F13=2,'Mérkőzések | eredmények'!$G13=2),IF('Mérkőzések | eredmények'!$H13&gt;'Mérkőzések | eredmények'!$I13,2,IF('Mérkőzések | eredmények'!$H13&lt;'Mérkőzések | eredmények'!$I13,1,
IF(AND('Mérkőzések | eredmények'!$F13=2,'Mérkőzések | eredmények'!$G13=2,'Mérkőzések | eredmények'!$H13='Mérkőzések | eredmények'!$I13),IF('Mérkőzések | eredmények'!$J13&gt;'Mérkőzések | eredmények'!$K13,2,1),)))))))</f>
        <v>0</v>
      </c>
      <c r="M13" s="42">
        <f>IF('Mérkőzések | eredmények'!$L13="","",IF('Mérkőzések | eredmények'!$L13=3,0,IF('Mérkőzések | eredmények'!$L13=2,1,IF('Mérkőzések | eredmények'!$L13=1,2,IF('Mérkőzések | eredmények'!$L13=0,3)))))</f>
        <v>3</v>
      </c>
    </row>
    <row r="14" spans="1:13" x14ac:dyDescent="0.25">
      <c r="A14" s="35" t="s">
        <v>48</v>
      </c>
      <c r="B14" s="35" t="s">
        <v>49</v>
      </c>
      <c r="C14" s="35" t="s">
        <v>18</v>
      </c>
      <c r="D14" s="36" t="s">
        <v>33</v>
      </c>
      <c r="E14" s="37">
        <v>3</v>
      </c>
      <c r="F14" s="38">
        <v>0</v>
      </c>
      <c r="G14" s="38">
        <v>4</v>
      </c>
      <c r="H14" s="38">
        <v>0</v>
      </c>
      <c r="I14" s="38">
        <v>12</v>
      </c>
      <c r="J14" s="38">
        <v>50</v>
      </c>
      <c r="K14" s="38">
        <v>132</v>
      </c>
      <c r="L14" s="38">
        <f>IF(OR('Mérkőzések | eredmények'!$F14="",'Mérkőzések | eredmények'!$G14=""),"",
IF('Mérkőzések | eredmények'!$F14&gt;2,3,IF('Mérkőzések | eredmények'!$F14&lt;2,0,
IF(AND('Mérkőzések | eredmények'!$F14=2,'Mérkőzések | eredmények'!$G14=2),IF('Mérkőzések | eredmények'!$H14&gt;'Mérkőzések | eredmények'!$I14,2,IF('Mérkőzések | eredmények'!$H14&lt;'Mérkőzések | eredmények'!$I14,1,
IF(AND('Mérkőzések | eredmények'!$F14=2,'Mérkőzések | eredmények'!$G14=2,'Mérkőzések | eredmények'!$H14='Mérkőzések | eredmények'!$I14),IF('Mérkőzések | eredmények'!$J14&gt;'Mérkőzések | eredmények'!$K14,2,1),)))))))</f>
        <v>0</v>
      </c>
      <c r="M14" s="38">
        <f>IF('Mérkőzések | eredmények'!$L14="","",IF('Mérkőzések | eredmények'!$L14=3,0,IF('Mérkőzések | eredmények'!$L14=2,1,IF('Mérkőzések | eredmények'!$L14=1,2,IF('Mérkőzések | eredmények'!$L14=0,3)))))</f>
        <v>3</v>
      </c>
    </row>
    <row r="15" spans="1:13" x14ac:dyDescent="0.25">
      <c r="A15" s="39" t="s">
        <v>50</v>
      </c>
      <c r="B15" s="39" t="s">
        <v>51</v>
      </c>
      <c r="C15" s="39" t="s">
        <v>18</v>
      </c>
      <c r="D15" s="40" t="s">
        <v>36</v>
      </c>
      <c r="E15" s="41">
        <v>1</v>
      </c>
      <c r="F15" s="42">
        <v>1</v>
      </c>
      <c r="G15" s="42">
        <v>3</v>
      </c>
      <c r="H15" s="42">
        <v>5</v>
      </c>
      <c r="I15" s="42">
        <v>10</v>
      </c>
      <c r="J15" s="42">
        <v>95</v>
      </c>
      <c r="K15" s="42">
        <v>147</v>
      </c>
      <c r="L15" s="42">
        <f>IF(OR('Mérkőzések | eredmények'!$F15="",'Mérkőzések | eredmények'!$G15=""),"",
IF('Mérkőzések | eredmények'!$F15&gt;2,3,IF('Mérkőzések | eredmények'!$F15&lt;2,0,
IF(AND('Mérkőzések | eredmények'!$F15=2,'Mérkőzések | eredmények'!$G15=2),IF('Mérkőzések | eredmények'!$H15&gt;'Mérkőzések | eredmények'!$I15,2,IF('Mérkőzések | eredmények'!$H15&lt;'Mérkőzések | eredmények'!$I15,1,
IF(AND('Mérkőzések | eredmények'!$F15=2,'Mérkőzések | eredmények'!$G15=2,'Mérkőzések | eredmények'!$H15='Mérkőzések | eredmények'!$I15),IF('Mérkőzések | eredmények'!$J15&gt;'Mérkőzések | eredmények'!$K15,2,1),)))))))</f>
        <v>0</v>
      </c>
      <c r="M15" s="42">
        <f>IF('Mérkőzések | eredmények'!$L15="","",IF('Mérkőzések | eredmények'!$L15=3,0,IF('Mérkőzések | eredmények'!$L15=2,1,IF('Mérkőzések | eredmények'!$L15=1,2,IF('Mérkőzések | eredmények'!$L15=0,3)))))</f>
        <v>3</v>
      </c>
    </row>
    <row r="16" spans="1:13" x14ac:dyDescent="0.25">
      <c r="A16" s="35" t="s">
        <v>52</v>
      </c>
      <c r="B16" s="35" t="s">
        <v>53</v>
      </c>
      <c r="C16" s="35" t="s">
        <v>18</v>
      </c>
      <c r="D16" s="36" t="s">
        <v>39</v>
      </c>
      <c r="E16" s="37">
        <v>2</v>
      </c>
      <c r="F16" s="38">
        <v>1</v>
      </c>
      <c r="G16" s="38">
        <v>3</v>
      </c>
      <c r="H16" s="38">
        <v>3</v>
      </c>
      <c r="I16" s="38">
        <v>11</v>
      </c>
      <c r="J16" s="38">
        <v>93</v>
      </c>
      <c r="K16" s="38">
        <v>147</v>
      </c>
      <c r="L16" s="38">
        <f>IF(OR('Mérkőzések | eredmények'!$F16="",'Mérkőzések | eredmények'!$G16=""),"",
IF('Mérkőzések | eredmények'!$F16&gt;2,3,IF('Mérkőzések | eredmények'!$F16&lt;2,0,
IF(AND('Mérkőzések | eredmények'!$F16=2,'Mérkőzések | eredmények'!$G16=2),IF('Mérkőzések | eredmények'!$H16&gt;'Mérkőzések | eredmények'!$I16,2,IF('Mérkőzések | eredmények'!$H16&lt;'Mérkőzések | eredmények'!$I16,1,
IF(AND('Mérkőzések | eredmények'!$F16=2,'Mérkőzések | eredmények'!$G16=2,'Mérkőzések | eredmények'!$H16='Mérkőzések | eredmények'!$I16),IF('Mérkőzések | eredmények'!$J16&gt;'Mérkőzések | eredmények'!$K16,2,1),)))))))</f>
        <v>0</v>
      </c>
      <c r="M16" s="38">
        <f>IF('Mérkőzések | eredmények'!$L16="","",IF('Mérkőzések | eredmények'!$L16=3,0,IF('Mérkőzések | eredmények'!$L16=2,1,IF('Mérkőzések | eredmények'!$L16=1,2,IF('Mérkőzések | eredmények'!$L16=0,3)))))</f>
        <v>3</v>
      </c>
    </row>
    <row r="17" spans="1:13" x14ac:dyDescent="0.25">
      <c r="A17" s="39" t="s">
        <v>54</v>
      </c>
      <c r="B17" s="39" t="s">
        <v>55</v>
      </c>
      <c r="C17" s="39" t="s">
        <v>21</v>
      </c>
      <c r="D17" s="40" t="s">
        <v>24</v>
      </c>
      <c r="E17" s="41">
        <v>1</v>
      </c>
      <c r="F17" s="42">
        <v>3</v>
      </c>
      <c r="G17" s="42">
        <v>1</v>
      </c>
      <c r="H17" s="42">
        <v>10</v>
      </c>
      <c r="I17" s="42">
        <v>3</v>
      </c>
      <c r="J17" s="42">
        <v>134</v>
      </c>
      <c r="K17" s="42">
        <v>90</v>
      </c>
      <c r="L17" s="42">
        <f>IF(OR('Mérkőzések | eredmények'!$F17="",'Mérkőzések | eredmények'!$G17=""),"",
IF('Mérkőzések | eredmények'!$F17&gt;2,3,IF('Mérkőzések | eredmények'!$F17&lt;2,0,
IF(AND('Mérkőzések | eredmények'!$F17=2,'Mérkőzések | eredmények'!$G17=2),IF('Mérkőzések | eredmények'!$H17&gt;'Mérkőzések | eredmények'!$I17,2,IF('Mérkőzések | eredmények'!$H17&lt;'Mérkőzések | eredmények'!$I17,1,
IF(AND('Mérkőzések | eredmények'!$F17=2,'Mérkőzések | eredmények'!$G17=2,'Mérkőzések | eredmények'!$H17='Mérkőzések | eredmények'!$I17),IF('Mérkőzések | eredmények'!$J17&gt;'Mérkőzések | eredmények'!$K17,2,1),)))))))</f>
        <v>3</v>
      </c>
      <c r="M17" s="42">
        <f>IF('Mérkőzések | eredmények'!$L17="","",IF('Mérkőzések | eredmények'!$L17=3,0,IF('Mérkőzések | eredmények'!$L17=2,1,IF('Mérkőzések | eredmények'!$L17=1,2,IF('Mérkőzések | eredmények'!$L17=0,3)))))</f>
        <v>0</v>
      </c>
    </row>
    <row r="18" spans="1:13" x14ac:dyDescent="0.25">
      <c r="A18" s="35" t="s">
        <v>56</v>
      </c>
      <c r="B18" s="35" t="s">
        <v>57</v>
      </c>
      <c r="C18" s="35" t="s">
        <v>21</v>
      </c>
      <c r="D18" s="36" t="s">
        <v>27</v>
      </c>
      <c r="E18" s="37">
        <v>3</v>
      </c>
      <c r="F18" s="38">
        <v>1</v>
      </c>
      <c r="G18" s="38">
        <v>3</v>
      </c>
      <c r="H18" s="38">
        <v>5</v>
      </c>
      <c r="I18" s="38">
        <v>11</v>
      </c>
      <c r="J18" s="38">
        <v>96</v>
      </c>
      <c r="K18" s="38">
        <v>164</v>
      </c>
      <c r="L18" s="38">
        <f>IF(OR('Mérkőzések | eredmények'!$F18="",'Mérkőzések | eredmények'!$G18=""),"",
IF('Mérkőzések | eredmények'!$F18&gt;2,3,IF('Mérkőzések | eredmények'!$F18&lt;2,0,
IF(AND('Mérkőzések | eredmények'!$F18=2,'Mérkőzések | eredmények'!$G18=2),IF('Mérkőzések | eredmények'!$H18&gt;'Mérkőzések | eredmények'!$I18,2,IF('Mérkőzések | eredmények'!$H18&lt;'Mérkőzések | eredmények'!$I18,1,
IF(AND('Mérkőzések | eredmények'!$F18=2,'Mérkőzések | eredmények'!$G18=2,'Mérkőzések | eredmények'!$H18='Mérkőzések | eredmények'!$I18),IF('Mérkőzések | eredmények'!$J18&gt;'Mérkőzések | eredmények'!$K18,2,1),)))))))</f>
        <v>0</v>
      </c>
      <c r="M18" s="38">
        <f>IF('Mérkőzések | eredmények'!$L18="","",IF('Mérkőzések | eredmények'!$L18=3,0,IF('Mérkőzések | eredmények'!$L18=2,1,IF('Mérkőzések | eredmények'!$L18=1,2,IF('Mérkőzések | eredmények'!$L18=0,3)))))</f>
        <v>3</v>
      </c>
    </row>
    <row r="19" spans="1:13" x14ac:dyDescent="0.25">
      <c r="A19" s="39" t="s">
        <v>58</v>
      </c>
      <c r="B19" s="39" t="s">
        <v>59</v>
      </c>
      <c r="C19" s="39" t="s">
        <v>21</v>
      </c>
      <c r="D19" s="40" t="s">
        <v>30</v>
      </c>
      <c r="E19" s="41">
        <v>3</v>
      </c>
      <c r="F19" s="42">
        <v>0</v>
      </c>
      <c r="G19" s="42">
        <v>4</v>
      </c>
      <c r="H19" s="42">
        <v>0</v>
      </c>
      <c r="I19" s="42">
        <v>12</v>
      </c>
      <c r="J19" s="42">
        <v>61</v>
      </c>
      <c r="K19" s="42">
        <v>133</v>
      </c>
      <c r="L19" s="42">
        <f>IF(OR('Mérkőzések | eredmények'!$F19="",'Mérkőzések | eredmények'!$G19=""),"",
IF('Mérkőzések | eredmények'!$F19&gt;2,3,IF('Mérkőzések | eredmények'!$F19&lt;2,0,
IF(AND('Mérkőzések | eredmények'!$F19=2,'Mérkőzések | eredmények'!$G19=2),IF('Mérkőzések | eredmények'!$H19&gt;'Mérkőzések | eredmények'!$I19,2,IF('Mérkőzések | eredmények'!$H19&lt;'Mérkőzések | eredmények'!$I19,1,
IF(AND('Mérkőzések | eredmények'!$F19=2,'Mérkőzések | eredmények'!$G19=2,'Mérkőzések | eredmények'!$H19='Mérkőzések | eredmények'!$I19),IF('Mérkőzések | eredmények'!$J19&gt;'Mérkőzések | eredmények'!$K19,2,1),)))))))</f>
        <v>0</v>
      </c>
      <c r="M19" s="42">
        <f>IF('Mérkőzések | eredmények'!$L19="","",IF('Mérkőzések | eredmények'!$L19=3,0,IF('Mérkőzések | eredmények'!$L19=2,1,IF('Mérkőzések | eredmények'!$L19=1,2,IF('Mérkőzések | eredmények'!$L19=0,3)))))</f>
        <v>3</v>
      </c>
    </row>
    <row r="20" spans="1:13" x14ac:dyDescent="0.25">
      <c r="A20" s="35" t="s">
        <v>60</v>
      </c>
      <c r="B20" s="35" t="s">
        <v>61</v>
      </c>
      <c r="C20" s="35" t="s">
        <v>21</v>
      </c>
      <c r="D20" s="36" t="s">
        <v>33</v>
      </c>
      <c r="E20" s="37">
        <v>2</v>
      </c>
      <c r="F20" s="38">
        <v>0</v>
      </c>
      <c r="G20" s="38">
        <v>4</v>
      </c>
      <c r="H20" s="38">
        <v>0</v>
      </c>
      <c r="I20" s="38">
        <v>12</v>
      </c>
      <c r="J20" s="38">
        <v>0</v>
      </c>
      <c r="K20" s="38">
        <v>132</v>
      </c>
      <c r="L20" s="38">
        <f>IF(OR('Mérkőzések | eredmények'!$F20="",'Mérkőzések | eredmények'!$G20=""),"",
IF('Mérkőzések | eredmények'!$F20&gt;2,3,IF('Mérkőzések | eredmények'!$F20&lt;2,0,
IF(AND('Mérkőzések | eredmények'!$F20=2,'Mérkőzések | eredmények'!$G20=2),IF('Mérkőzések | eredmények'!$H20&gt;'Mérkőzések | eredmények'!$I20,2,IF('Mérkőzések | eredmények'!$H20&lt;'Mérkőzések | eredmények'!$I20,1,
IF(AND('Mérkőzések | eredmények'!$F20=2,'Mérkőzések | eredmények'!$G20=2,'Mérkőzések | eredmények'!$H20='Mérkőzések | eredmények'!$I20),IF('Mérkőzések | eredmények'!$J20&gt;'Mérkőzések | eredmények'!$K20,2,1),)))))))</f>
        <v>0</v>
      </c>
      <c r="M20" s="38">
        <f>IF('Mérkőzések | eredmények'!$L20="","",IF('Mérkőzések | eredmények'!$L20=3,0,IF('Mérkőzések | eredmények'!$L20=2,1,IF('Mérkőzések | eredmények'!$L20=1,2,IF('Mérkőzések | eredmények'!$L20=0,3)))))</f>
        <v>3</v>
      </c>
    </row>
    <row r="21" spans="1:13" ht="15.75" customHeight="1" x14ac:dyDescent="0.25">
      <c r="A21" s="39" t="s">
        <v>62</v>
      </c>
      <c r="B21" s="39" t="s">
        <v>63</v>
      </c>
      <c r="C21" s="39" t="s">
        <v>21</v>
      </c>
      <c r="D21" s="40" t="s">
        <v>36</v>
      </c>
      <c r="E21" s="41">
        <v>2</v>
      </c>
      <c r="F21" s="42">
        <v>0</v>
      </c>
      <c r="G21" s="42">
        <v>4</v>
      </c>
      <c r="H21" s="42">
        <v>0</v>
      </c>
      <c r="I21" s="42">
        <v>12</v>
      </c>
      <c r="J21" s="42">
        <v>0</v>
      </c>
      <c r="K21" s="42">
        <v>132</v>
      </c>
      <c r="L21" s="42">
        <f>IF(OR('Mérkőzések | eredmények'!$F21="",'Mérkőzések | eredmények'!$G21=""),"",
IF('Mérkőzések | eredmények'!$F21&gt;2,3,IF('Mérkőzések | eredmények'!$F21&lt;2,0,
IF(AND('Mérkőzések | eredmények'!$F21=2,'Mérkőzések | eredmények'!$G21=2),IF('Mérkőzések | eredmények'!$H21&gt;'Mérkőzések | eredmények'!$I21,2,IF('Mérkőzések | eredmények'!$H21&lt;'Mérkőzések | eredmények'!$I21,1,
IF(AND('Mérkőzések | eredmények'!$F21=2,'Mérkőzések | eredmények'!$G21=2,'Mérkőzések | eredmények'!$H21='Mérkőzések | eredmények'!$I21),IF('Mérkőzések | eredmények'!$J21&gt;'Mérkőzések | eredmények'!$K21,2,1),)))))))</f>
        <v>0</v>
      </c>
      <c r="M21" s="42">
        <f>IF('Mérkőzések | eredmények'!$L21="","",IF('Mérkőzések | eredmények'!$L21=3,0,IF('Mérkőzések | eredmények'!$L21=2,1,IF('Mérkőzések | eredmények'!$L21=1,2,IF('Mérkőzések | eredmények'!$L21=0,3)))))</f>
        <v>3</v>
      </c>
    </row>
    <row r="22" spans="1:13" ht="15.75" customHeight="1" x14ac:dyDescent="0.25">
      <c r="A22" s="35" t="s">
        <v>64</v>
      </c>
      <c r="B22" s="35" t="s">
        <v>65</v>
      </c>
      <c r="C22" s="35" t="s">
        <v>21</v>
      </c>
      <c r="D22" s="36" t="s">
        <v>39</v>
      </c>
      <c r="E22" s="37">
        <v>1</v>
      </c>
      <c r="F22" s="38">
        <v>2</v>
      </c>
      <c r="G22" s="38">
        <v>2</v>
      </c>
      <c r="H22" s="38">
        <v>6</v>
      </c>
      <c r="I22" s="38">
        <v>8</v>
      </c>
      <c r="J22" s="38">
        <v>132</v>
      </c>
      <c r="K22" s="38">
        <v>140</v>
      </c>
      <c r="L22" s="38">
        <f>IF(OR('Mérkőzések | eredmények'!$F22="",'Mérkőzések | eredmények'!$G22=""),"",
IF('Mérkőzések | eredmények'!$F22&gt;2,3,IF('Mérkőzések | eredmények'!$F22&lt;2,0,
IF(AND('Mérkőzések | eredmények'!$F22=2,'Mérkőzések | eredmények'!$G22=2),IF('Mérkőzések | eredmények'!$H22&gt;'Mérkőzések | eredmények'!$I22,2,IF('Mérkőzések | eredmények'!$H22&lt;'Mérkőzések | eredmények'!$I22,1,
IF(AND('Mérkőzések | eredmények'!$F22=2,'Mérkőzések | eredmények'!$G22=2,'Mérkőzések | eredmények'!$H22='Mérkőzések | eredmények'!$I22),IF('Mérkőzések | eredmények'!$J22&gt;'Mérkőzések | eredmények'!$K22,2,1),)))))))</f>
        <v>1</v>
      </c>
      <c r="M22" s="38">
        <f>IF('Mérkőzések | eredmények'!$L22="","",IF('Mérkőzések | eredmények'!$L22=3,0,IF('Mérkőzések | eredmények'!$L22=2,1,IF('Mérkőzések | eredmények'!$L22=1,2,IF('Mérkőzések | eredmények'!$L22=0,3)))))</f>
        <v>2</v>
      </c>
    </row>
    <row r="23" spans="1:13" ht="15.75" customHeight="1" x14ac:dyDescent="0.25">
      <c r="A23" s="39" t="s">
        <v>66</v>
      </c>
      <c r="B23" s="39" t="s">
        <v>67</v>
      </c>
      <c r="C23" s="39" t="s">
        <v>24</v>
      </c>
      <c r="D23" s="40" t="s">
        <v>27</v>
      </c>
      <c r="E23" s="41">
        <v>3</v>
      </c>
      <c r="F23" s="42">
        <v>2</v>
      </c>
      <c r="G23" s="42">
        <v>2</v>
      </c>
      <c r="H23" s="42">
        <v>7</v>
      </c>
      <c r="I23" s="42">
        <v>10</v>
      </c>
      <c r="J23" s="42">
        <v>135</v>
      </c>
      <c r="K23" s="42">
        <v>165</v>
      </c>
      <c r="L23" s="42">
        <f>IF(OR('Mérkőzések | eredmények'!$F23="",'Mérkőzések | eredmények'!$G23=""),"",
IF('Mérkőzések | eredmények'!$F23&gt;2,3,IF('Mérkőzések | eredmények'!$F23&lt;2,0,
IF(AND('Mérkőzések | eredmények'!$F23=2,'Mérkőzések | eredmények'!$G23=2),IF('Mérkőzések | eredmények'!$H23&gt;'Mérkőzések | eredmények'!$I23,2,IF('Mérkőzések | eredmények'!$H23&lt;'Mérkőzések | eredmények'!$I23,1,
IF(AND('Mérkőzések | eredmények'!$F23=2,'Mérkőzések | eredmények'!$G23=2,'Mérkőzések | eredmények'!$H23='Mérkőzések | eredmények'!$I23),IF('Mérkőzések | eredmények'!$J23&gt;'Mérkőzések | eredmények'!$K23,2,1),)))))))</f>
        <v>1</v>
      </c>
      <c r="M23" s="42">
        <f>IF('Mérkőzések | eredmények'!$L23="","",IF('Mérkőzések | eredmények'!$L23=3,0,IF('Mérkőzések | eredmények'!$L23=2,1,IF('Mérkőzések | eredmények'!$L23=1,2,IF('Mérkőzések | eredmények'!$L23=0,3)))))</f>
        <v>2</v>
      </c>
    </row>
    <row r="24" spans="1:13" ht="15.75" customHeight="1" x14ac:dyDescent="0.25">
      <c r="A24" s="35" t="s">
        <v>68</v>
      </c>
      <c r="B24" s="35" t="s">
        <v>69</v>
      </c>
      <c r="C24" s="35" t="s">
        <v>24</v>
      </c>
      <c r="D24" s="36" t="s">
        <v>30</v>
      </c>
      <c r="E24" s="37">
        <v>2</v>
      </c>
      <c r="F24" s="38">
        <v>1</v>
      </c>
      <c r="G24" s="38">
        <v>3</v>
      </c>
      <c r="H24" s="38">
        <v>3</v>
      </c>
      <c r="I24" s="38">
        <v>9</v>
      </c>
      <c r="J24" s="38">
        <v>68</v>
      </c>
      <c r="K24" s="38">
        <v>99</v>
      </c>
      <c r="L24" s="38">
        <f>IF(OR('Mérkőzések | eredmények'!$F24="",'Mérkőzések | eredmények'!$G24=""),"",
IF('Mérkőzések | eredmények'!$F24&gt;2,3,IF('Mérkőzések | eredmények'!$F24&lt;2,0,
IF(AND('Mérkőzések | eredmények'!$F24=2,'Mérkőzések | eredmények'!$G24=2),IF('Mérkőzések | eredmények'!$H24&gt;'Mérkőzések | eredmények'!$I24,2,IF('Mérkőzések | eredmények'!$H24&lt;'Mérkőzések | eredmények'!$I24,1,
IF(AND('Mérkőzések | eredmények'!$F24=2,'Mérkőzések | eredmények'!$G24=2,'Mérkőzések | eredmények'!$H24='Mérkőzések | eredmények'!$I24),IF('Mérkőzések | eredmények'!$J24&gt;'Mérkőzések | eredmények'!$K24,2,1),)))))))</f>
        <v>0</v>
      </c>
      <c r="M24" s="38">
        <f>IF('Mérkőzések | eredmények'!$L24="","",IF('Mérkőzések | eredmények'!$L24=3,0,IF('Mérkőzések | eredmények'!$L24=2,1,IF('Mérkőzések | eredmények'!$L24=1,2,IF('Mérkőzések | eredmények'!$L24=0,3)))))</f>
        <v>3</v>
      </c>
    </row>
    <row r="25" spans="1:13" ht="15.75" customHeight="1" x14ac:dyDescent="0.25">
      <c r="A25" s="39" t="s">
        <v>70</v>
      </c>
      <c r="B25" s="39" t="s">
        <v>71</v>
      </c>
      <c r="C25" s="39" t="s">
        <v>24</v>
      </c>
      <c r="D25" s="40" t="s">
        <v>33</v>
      </c>
      <c r="E25" s="41">
        <v>1</v>
      </c>
      <c r="F25" s="42">
        <v>0</v>
      </c>
      <c r="G25" s="42">
        <v>4</v>
      </c>
      <c r="H25" s="42">
        <v>0</v>
      </c>
      <c r="I25" s="42">
        <v>12</v>
      </c>
      <c r="J25" s="42">
        <v>57</v>
      </c>
      <c r="K25" s="42">
        <v>132</v>
      </c>
      <c r="L25" s="42">
        <f>IF(OR('Mérkőzések | eredmények'!$F25="",'Mérkőzések | eredmények'!$G25=""),"",
IF('Mérkőzések | eredmények'!$F25&gt;2,3,IF('Mérkőzések | eredmények'!$F25&lt;2,0,
IF(AND('Mérkőzések | eredmények'!$F25=2,'Mérkőzések | eredmények'!$G25=2),IF('Mérkőzések | eredmények'!$H25&gt;'Mérkőzések | eredmények'!$I25,2,IF('Mérkőzések | eredmények'!$H25&lt;'Mérkőzések | eredmények'!$I25,1,
IF(AND('Mérkőzések | eredmények'!$F25=2,'Mérkőzések | eredmények'!$G25=2,'Mérkőzések | eredmények'!$H25='Mérkőzések | eredmények'!$I25),IF('Mérkőzések | eredmények'!$J25&gt;'Mérkőzések | eredmények'!$K25,2,1),)))))))</f>
        <v>0</v>
      </c>
      <c r="M25" s="42">
        <f>IF('Mérkőzések | eredmények'!$L25="","",IF('Mérkőzések | eredmények'!$L25=3,0,IF('Mérkőzések | eredmények'!$L25=2,1,IF('Mérkőzések | eredmények'!$L25=1,2,IF('Mérkőzések | eredmények'!$L25=0,3)))))</f>
        <v>3</v>
      </c>
    </row>
    <row r="26" spans="1:13" ht="15.75" customHeight="1" x14ac:dyDescent="0.25">
      <c r="A26" s="35" t="s">
        <v>72</v>
      </c>
      <c r="B26" s="35" t="s">
        <v>73</v>
      </c>
      <c r="C26" s="35" t="s">
        <v>24</v>
      </c>
      <c r="D26" s="36" t="s">
        <v>36</v>
      </c>
      <c r="E26" s="37">
        <v>3</v>
      </c>
      <c r="F26" s="38">
        <v>2</v>
      </c>
      <c r="G26" s="38">
        <v>2</v>
      </c>
      <c r="H26" s="38">
        <v>7</v>
      </c>
      <c r="I26" s="38">
        <v>6</v>
      </c>
      <c r="J26" s="38">
        <v>110</v>
      </c>
      <c r="K26" s="38">
        <v>122</v>
      </c>
      <c r="L26" s="38">
        <f>IF(OR('Mérkőzések | eredmények'!$F26="",'Mérkőzések | eredmények'!$G26=""),"",
IF('Mérkőzések | eredmények'!$F26&gt;2,3,IF('Mérkőzések | eredmények'!$F26&lt;2,0,
IF(AND('Mérkőzések | eredmények'!$F26=2,'Mérkőzések | eredmények'!$G26=2),IF('Mérkőzések | eredmények'!$H26&gt;'Mérkőzések | eredmények'!$I26,2,IF('Mérkőzések | eredmények'!$H26&lt;'Mérkőzések | eredmények'!$I26,1,
IF(AND('Mérkőzések | eredmények'!$F26=2,'Mérkőzések | eredmények'!$G26=2,'Mérkőzések | eredmények'!$H26='Mérkőzések | eredmények'!$I26),IF('Mérkőzések | eredmények'!$J26&gt;'Mérkőzések | eredmények'!$K26,2,1),)))))))</f>
        <v>2</v>
      </c>
      <c r="M26" s="38">
        <f>IF('Mérkőzések | eredmények'!$L26="","",IF('Mérkőzések | eredmények'!$L26=3,0,IF('Mérkőzések | eredmények'!$L26=2,1,IF('Mérkőzések | eredmények'!$L26=1,2,IF('Mérkőzések | eredmények'!$L26=0,3)))))</f>
        <v>1</v>
      </c>
    </row>
    <row r="27" spans="1:13" ht="15.75" customHeight="1" x14ac:dyDescent="0.25">
      <c r="A27" s="39" t="s">
        <v>74</v>
      </c>
      <c r="B27" s="39" t="s">
        <v>75</v>
      </c>
      <c r="C27" s="39" t="s">
        <v>24</v>
      </c>
      <c r="D27" s="40" t="s">
        <v>39</v>
      </c>
      <c r="E27" s="41">
        <v>2</v>
      </c>
      <c r="F27" s="42">
        <v>1</v>
      </c>
      <c r="G27" s="42">
        <v>3</v>
      </c>
      <c r="H27" s="42">
        <v>3</v>
      </c>
      <c r="I27" s="42">
        <v>10</v>
      </c>
      <c r="J27" s="42">
        <v>77</v>
      </c>
      <c r="K27" s="42">
        <v>135</v>
      </c>
      <c r="L27" s="42">
        <f>IF(OR('Mérkőzések | eredmények'!$F27="",'Mérkőzések | eredmények'!$G27=""),"",
IF('Mérkőzések | eredmények'!$F27&gt;2,3,IF('Mérkőzések | eredmények'!$F27&lt;2,0,
IF(AND('Mérkőzések | eredmények'!$F27=2,'Mérkőzések | eredmények'!$G27=2),IF('Mérkőzések | eredmények'!$H27&gt;'Mérkőzések | eredmények'!$I27,2,IF('Mérkőzések | eredmények'!$H27&lt;'Mérkőzések | eredmények'!$I27,1,
IF(AND('Mérkőzések | eredmények'!$F27=2,'Mérkőzések | eredmények'!$G27=2,'Mérkőzések | eredmények'!$H27='Mérkőzések | eredmények'!$I27),IF('Mérkőzések | eredmények'!$J27&gt;'Mérkőzések | eredmények'!$K27,2,1),)))))))</f>
        <v>0</v>
      </c>
      <c r="M27" s="42">
        <f>IF('Mérkőzések | eredmények'!$L27="","",IF('Mérkőzések | eredmények'!$L27=3,0,IF('Mérkőzések | eredmények'!$L27=2,1,IF('Mérkőzések | eredmények'!$L27=1,2,IF('Mérkőzések | eredmények'!$L27=0,3)))))</f>
        <v>3</v>
      </c>
    </row>
    <row r="28" spans="1:13" ht="15.75" customHeight="1" x14ac:dyDescent="0.25">
      <c r="A28" s="35" t="s">
        <v>76</v>
      </c>
      <c r="B28" s="35" t="s">
        <v>77</v>
      </c>
      <c r="C28" s="35" t="s">
        <v>27</v>
      </c>
      <c r="D28" s="36" t="s">
        <v>30</v>
      </c>
      <c r="E28" s="37">
        <v>1</v>
      </c>
      <c r="F28" s="38">
        <v>1</v>
      </c>
      <c r="G28" s="38">
        <v>3</v>
      </c>
      <c r="H28" s="38">
        <v>5</v>
      </c>
      <c r="I28" s="38">
        <v>11</v>
      </c>
      <c r="J28" s="38">
        <v>123</v>
      </c>
      <c r="K28" s="38">
        <v>172</v>
      </c>
      <c r="L28" s="38">
        <f>IF(OR('Mérkőzések | eredmények'!$F28="",'Mérkőzések | eredmények'!$G28=""),"",
IF('Mérkőzések | eredmények'!$F28&gt;2,3,IF('Mérkőzések | eredmények'!$F28&lt;2,0,
IF(AND('Mérkőzések | eredmények'!$F28=2,'Mérkőzések | eredmények'!$G28=2),IF('Mérkőzések | eredmények'!$H28&gt;'Mérkőzések | eredmények'!$I28,2,IF('Mérkőzések | eredmények'!$H28&lt;'Mérkőzések | eredmények'!$I28,1,
IF(AND('Mérkőzések | eredmények'!$F28=2,'Mérkőzések | eredmények'!$G28=2,'Mérkőzések | eredmények'!$H28='Mérkőzések | eredmények'!$I28),IF('Mérkőzések | eredmények'!$J28&gt;'Mérkőzések | eredmények'!$K28,2,1),)))))))</f>
        <v>0</v>
      </c>
      <c r="M28" s="38">
        <f>IF('Mérkőzések | eredmények'!$L28="","",IF('Mérkőzések | eredmények'!$L28=3,0,IF('Mérkőzések | eredmények'!$L28=2,1,IF('Mérkőzések | eredmények'!$L28=1,2,IF('Mérkőzések | eredmények'!$L28=0,3)))))</f>
        <v>3</v>
      </c>
    </row>
    <row r="29" spans="1:13" ht="15.75" customHeight="1" x14ac:dyDescent="0.25">
      <c r="A29" s="39" t="s">
        <v>78</v>
      </c>
      <c r="B29" s="39" t="s">
        <v>79</v>
      </c>
      <c r="C29" s="39" t="s">
        <v>27</v>
      </c>
      <c r="D29" s="40" t="s">
        <v>33</v>
      </c>
      <c r="E29" s="41">
        <v>1</v>
      </c>
      <c r="F29" s="42">
        <v>0</v>
      </c>
      <c r="G29" s="42">
        <v>4</v>
      </c>
      <c r="H29" s="42">
        <v>3</v>
      </c>
      <c r="I29" s="42">
        <v>12</v>
      </c>
      <c r="J29" s="42">
        <v>80</v>
      </c>
      <c r="K29" s="42">
        <v>158</v>
      </c>
      <c r="L29" s="42">
        <f>IF(OR('Mérkőzések | eredmények'!$F29="",'Mérkőzések | eredmények'!$G29=""),"",
IF('Mérkőzések | eredmények'!$F29&gt;2,3,IF('Mérkőzések | eredmények'!$F29&lt;2,0,
IF(AND('Mérkőzések | eredmények'!$F29=2,'Mérkőzések | eredmények'!$G29=2),IF('Mérkőzések | eredmények'!$H29&gt;'Mérkőzések | eredmények'!$I29,2,IF('Mérkőzések | eredmények'!$H29&lt;'Mérkőzések | eredmények'!$I29,1,
IF(AND('Mérkőzések | eredmények'!$F29=2,'Mérkőzések | eredmények'!$G29=2,'Mérkőzések | eredmények'!$H29='Mérkőzések | eredmények'!$I29),IF('Mérkőzések | eredmények'!$J29&gt;'Mérkőzések | eredmények'!$K29,2,1),)))))))</f>
        <v>0</v>
      </c>
      <c r="M29" s="42">
        <f>IF('Mérkőzések | eredmények'!$L29="","",IF('Mérkőzések | eredmények'!$L29=3,0,IF('Mérkőzések | eredmények'!$L29=2,1,IF('Mérkőzések | eredmények'!$L29=1,2,IF('Mérkőzések | eredmények'!$L29=0,3)))))</f>
        <v>3</v>
      </c>
    </row>
    <row r="30" spans="1:13" ht="15.75" customHeight="1" x14ac:dyDescent="0.25">
      <c r="A30" s="35" t="s">
        <v>80</v>
      </c>
      <c r="B30" s="35" t="s">
        <v>81</v>
      </c>
      <c r="C30" s="35" t="s">
        <v>27</v>
      </c>
      <c r="D30" s="36" t="s">
        <v>36</v>
      </c>
      <c r="E30" s="37">
        <v>2</v>
      </c>
      <c r="F30" s="38">
        <v>3</v>
      </c>
      <c r="G30" s="38">
        <v>1</v>
      </c>
      <c r="H30" s="38">
        <v>9</v>
      </c>
      <c r="I30" s="38">
        <v>5</v>
      </c>
      <c r="J30" s="38">
        <v>133</v>
      </c>
      <c r="K30" s="38">
        <v>85</v>
      </c>
      <c r="L30" s="38">
        <f>IF(OR('Mérkőzések | eredmények'!$F30="",'Mérkőzések | eredmények'!$G30=""),"",
IF('Mérkőzések | eredmények'!$F30&gt;2,3,IF('Mérkőzések | eredmények'!$F30&lt;2,0,
IF(AND('Mérkőzések | eredmények'!$F30=2,'Mérkőzések | eredmények'!$G30=2),IF('Mérkőzések | eredmények'!$H30&gt;'Mérkőzések | eredmények'!$I30,2,IF('Mérkőzések | eredmények'!$H30&lt;'Mérkőzések | eredmények'!$I30,1,
IF(AND('Mérkőzések | eredmények'!$F30=2,'Mérkőzések | eredmények'!$G30=2,'Mérkőzések | eredmények'!$H30='Mérkőzések | eredmények'!$I30),IF('Mérkőzések | eredmények'!$J30&gt;'Mérkőzések | eredmények'!$K30,2,1),)))))))</f>
        <v>3</v>
      </c>
      <c r="M30" s="38">
        <f>IF('Mérkőzések | eredmények'!$L30="","",IF('Mérkőzések | eredmények'!$L30=3,0,IF('Mérkőzések | eredmények'!$L30=2,1,IF('Mérkőzések | eredmények'!$L30=1,2,IF('Mérkőzések | eredmények'!$L30=0,3)))))</f>
        <v>0</v>
      </c>
    </row>
    <row r="31" spans="1:13" ht="15.75" customHeight="1" x14ac:dyDescent="0.25">
      <c r="A31" s="39" t="s">
        <v>82</v>
      </c>
      <c r="B31" s="39" t="s">
        <v>83</v>
      </c>
      <c r="C31" s="39" t="s">
        <v>27</v>
      </c>
      <c r="D31" s="40" t="s">
        <v>39</v>
      </c>
      <c r="E31" s="41">
        <v>2</v>
      </c>
      <c r="F31" s="42">
        <v>2</v>
      </c>
      <c r="G31" s="42">
        <v>2</v>
      </c>
      <c r="H31" s="42">
        <v>6</v>
      </c>
      <c r="I31" s="42">
        <v>7</v>
      </c>
      <c r="J31" s="42">
        <v>107</v>
      </c>
      <c r="K31" s="42">
        <v>127</v>
      </c>
      <c r="L31" s="42">
        <f>IF(OR('Mérkőzések | eredmények'!$F31="",'Mérkőzések | eredmények'!$G31=""),"",
IF('Mérkőzések | eredmények'!$F31&gt;2,3,IF('Mérkőzések | eredmények'!$F31&lt;2,0,
IF(AND('Mérkőzések | eredmények'!$F31=2,'Mérkőzések | eredmények'!$G31=2),IF('Mérkőzések | eredmények'!$H31&gt;'Mérkőzések | eredmények'!$I31,2,IF('Mérkőzések | eredmények'!$H31&lt;'Mérkőzések | eredmények'!$I31,1,
IF(AND('Mérkőzések | eredmények'!$F31=2,'Mérkőzések | eredmények'!$G31=2,'Mérkőzések | eredmények'!$H31='Mérkőzések | eredmények'!$I31),IF('Mérkőzések | eredmények'!$J31&gt;'Mérkőzések | eredmények'!$K31,2,1),)))))))</f>
        <v>1</v>
      </c>
      <c r="M31" s="42">
        <f>IF('Mérkőzések | eredmények'!$L31="","",IF('Mérkőzések | eredmények'!$L31=3,0,IF('Mérkőzések | eredmények'!$L31=2,1,IF('Mérkőzések | eredmények'!$L31=1,2,IF('Mérkőzések | eredmények'!$L31=0,3)))))</f>
        <v>2</v>
      </c>
    </row>
    <row r="32" spans="1:13" ht="15.75" customHeight="1" x14ac:dyDescent="0.25">
      <c r="A32" s="35" t="s">
        <v>84</v>
      </c>
      <c r="B32" s="35" t="s">
        <v>85</v>
      </c>
      <c r="C32" s="35" t="s">
        <v>30</v>
      </c>
      <c r="D32" s="36" t="s">
        <v>33</v>
      </c>
      <c r="E32" s="37">
        <v>3</v>
      </c>
      <c r="F32" s="38">
        <v>3</v>
      </c>
      <c r="G32" s="38">
        <v>1</v>
      </c>
      <c r="H32" s="38">
        <v>9</v>
      </c>
      <c r="I32" s="38">
        <v>4</v>
      </c>
      <c r="J32" s="38">
        <v>134</v>
      </c>
      <c r="K32" s="38">
        <v>110</v>
      </c>
      <c r="L32" s="38">
        <f>IF(OR('Mérkőzések | eredmények'!$F32="",'Mérkőzések | eredmények'!$G32=""),"",
IF('Mérkőzések | eredmények'!$F32&gt;2,3,IF('Mérkőzések | eredmények'!$F32&lt;2,0,
IF(AND('Mérkőzések | eredmények'!$F32=2,'Mérkőzések | eredmények'!$G32=2),IF('Mérkőzések | eredmények'!$H32&gt;'Mérkőzések | eredmények'!$I32,2,IF('Mérkőzések | eredmények'!$H32&lt;'Mérkőzések | eredmények'!$I32,1,
IF(AND('Mérkőzések | eredmények'!$F32=2,'Mérkőzések | eredmények'!$G32=2,'Mérkőzések | eredmények'!$H32='Mérkőzések | eredmények'!$I32),IF('Mérkőzések | eredmények'!$J32&gt;'Mérkőzések | eredmények'!$K32,2,1),)))))))</f>
        <v>3</v>
      </c>
      <c r="M32" s="38">
        <f>IF('Mérkőzések | eredmények'!$L32="","",IF('Mérkőzések | eredmények'!$L32=3,0,IF('Mérkőzések | eredmények'!$L32=2,1,IF('Mérkőzések | eredmények'!$L32=1,2,IF('Mérkőzések | eredmények'!$L32=0,3)))))</f>
        <v>0</v>
      </c>
    </row>
    <row r="33" spans="1:13" ht="15.75" customHeight="1" x14ac:dyDescent="0.25">
      <c r="A33" s="39" t="s">
        <v>86</v>
      </c>
      <c r="B33" s="39" t="s">
        <v>87</v>
      </c>
      <c r="C33" s="39" t="s">
        <v>30</v>
      </c>
      <c r="D33" s="40" t="s">
        <v>36</v>
      </c>
      <c r="E33" s="41">
        <v>1</v>
      </c>
      <c r="F33" s="42">
        <v>3</v>
      </c>
      <c r="G33" s="42">
        <v>1</v>
      </c>
      <c r="H33" s="42">
        <v>10</v>
      </c>
      <c r="I33" s="42">
        <v>4</v>
      </c>
      <c r="J33" s="42">
        <v>136</v>
      </c>
      <c r="K33" s="42">
        <v>107</v>
      </c>
      <c r="L33" s="42">
        <f>IF(OR('Mérkőzések | eredmények'!$F33="",'Mérkőzések | eredmények'!$G33=""),"",
IF('Mérkőzések | eredmények'!$F33&gt;2,3,IF('Mérkőzések | eredmények'!$F33&lt;2,0,
IF(AND('Mérkőzések | eredmények'!$F33=2,'Mérkőzések | eredmények'!$G33=2),IF('Mérkőzések | eredmények'!$H33&gt;'Mérkőzések | eredmények'!$I33,2,IF('Mérkőzések | eredmények'!$H33&lt;'Mérkőzések | eredmények'!$I33,1,
IF(AND('Mérkőzések | eredmények'!$F33=2,'Mérkőzések | eredmények'!$G33=2,'Mérkőzések | eredmények'!$H33='Mérkőzések | eredmények'!$I33),IF('Mérkőzések | eredmények'!$J33&gt;'Mérkőzések | eredmények'!$K33,2,1),)))))))</f>
        <v>3</v>
      </c>
      <c r="M33" s="42">
        <f>IF('Mérkőzések | eredmények'!$L33="","",IF('Mérkőzések | eredmények'!$L33=3,0,IF('Mérkőzések | eredmények'!$L33=2,1,IF('Mérkőzések | eredmények'!$L33=1,2,IF('Mérkőzések | eredmények'!$L33=0,3)))))</f>
        <v>0</v>
      </c>
    </row>
    <row r="34" spans="1:13" ht="15.75" customHeight="1" x14ac:dyDescent="0.25">
      <c r="A34" s="35" t="s">
        <v>88</v>
      </c>
      <c r="B34" s="35" t="s">
        <v>89</v>
      </c>
      <c r="C34" s="35" t="s">
        <v>30</v>
      </c>
      <c r="D34" s="36" t="s">
        <v>39</v>
      </c>
      <c r="E34" s="37">
        <v>3</v>
      </c>
      <c r="F34" s="38">
        <v>3</v>
      </c>
      <c r="G34" s="38">
        <v>1</v>
      </c>
      <c r="H34" s="38">
        <v>10</v>
      </c>
      <c r="I34" s="38">
        <v>4</v>
      </c>
      <c r="J34" s="38">
        <v>134</v>
      </c>
      <c r="K34" s="38">
        <v>109</v>
      </c>
      <c r="L34" s="38">
        <f>IF(OR('Mérkőzések | eredmények'!$F34="",'Mérkőzések | eredmények'!$G34=""),"",
IF('Mérkőzések | eredmények'!$F34&gt;2,3,IF('Mérkőzések | eredmények'!$F34&lt;2,0,
IF(AND('Mérkőzések | eredmények'!$F34=2,'Mérkőzések | eredmények'!$G34=2),IF('Mérkőzések | eredmények'!$H34&gt;'Mérkőzések | eredmények'!$I34,2,IF('Mérkőzések | eredmények'!$H34&lt;'Mérkőzések | eredmények'!$I34,1,
IF(AND('Mérkőzések | eredmények'!$F34=2,'Mérkőzések | eredmények'!$G34=2,'Mérkőzések | eredmények'!$H34='Mérkőzések | eredmények'!$I34),IF('Mérkőzések | eredmények'!$J34&gt;'Mérkőzések | eredmények'!$K34,2,1),)))))))</f>
        <v>3</v>
      </c>
      <c r="M34" s="38">
        <f>IF('Mérkőzések | eredmények'!$L34="","",IF('Mérkőzések | eredmények'!$L34=3,0,IF('Mérkőzések | eredmények'!$L34=2,1,IF('Mérkőzések | eredmények'!$L34=1,2,IF('Mérkőzések | eredmények'!$L34=0,3)))))</f>
        <v>0</v>
      </c>
    </row>
    <row r="35" spans="1:13" ht="15.75" customHeight="1" x14ac:dyDescent="0.25">
      <c r="A35" s="39" t="s">
        <v>90</v>
      </c>
      <c r="B35" s="39" t="s">
        <v>91</v>
      </c>
      <c r="C35" s="39" t="s">
        <v>33</v>
      </c>
      <c r="D35" s="40" t="s">
        <v>36</v>
      </c>
      <c r="E35" s="41">
        <v>2</v>
      </c>
      <c r="F35" s="42">
        <v>4</v>
      </c>
      <c r="G35" s="42">
        <v>0</v>
      </c>
      <c r="H35" s="42">
        <v>12</v>
      </c>
      <c r="I35" s="42">
        <v>0</v>
      </c>
      <c r="J35" s="42">
        <v>132</v>
      </c>
      <c r="K35" s="42">
        <v>35</v>
      </c>
      <c r="L35" s="42">
        <f>IF(OR('Mérkőzések | eredmények'!$F35="",'Mérkőzések | eredmények'!$G35=""),"",
IF('Mérkőzések | eredmények'!$F35&gt;2,3,IF('Mérkőzések | eredmények'!$F35&lt;2,0,
IF(AND('Mérkőzések | eredmények'!$F35=2,'Mérkőzések | eredmények'!$G35=2),IF('Mérkőzések | eredmények'!$H35&gt;'Mérkőzések | eredmények'!$I35,2,IF('Mérkőzések | eredmények'!$H35&lt;'Mérkőzések | eredmények'!$I35,1,
IF(AND('Mérkőzések | eredmények'!$F35=2,'Mérkőzések | eredmények'!$G35=2,'Mérkőzések | eredmények'!$H35='Mérkőzések | eredmények'!$I35),IF('Mérkőzések | eredmények'!$J35&gt;'Mérkőzések | eredmények'!$K35,2,1),)))))))</f>
        <v>3</v>
      </c>
      <c r="M35" s="42">
        <f>IF('Mérkőzések | eredmények'!$L35="","",IF('Mérkőzések | eredmények'!$L35=3,0,IF('Mérkőzések | eredmények'!$L35=2,1,IF('Mérkőzések | eredmények'!$L35=1,2,IF('Mérkőzések | eredmények'!$L35=0,3)))))</f>
        <v>0</v>
      </c>
    </row>
    <row r="36" spans="1:13" ht="15.75" customHeight="1" x14ac:dyDescent="0.25">
      <c r="A36" s="35" t="s">
        <v>92</v>
      </c>
      <c r="B36" s="35" t="s">
        <v>93</v>
      </c>
      <c r="C36" s="35" t="s">
        <v>33</v>
      </c>
      <c r="D36" s="36" t="s">
        <v>39</v>
      </c>
      <c r="E36" s="37">
        <v>3</v>
      </c>
      <c r="F36" s="38">
        <v>2</v>
      </c>
      <c r="G36" s="38">
        <v>2</v>
      </c>
      <c r="H36" s="38">
        <v>9</v>
      </c>
      <c r="I36" s="38">
        <v>8</v>
      </c>
      <c r="J36" s="38">
        <v>168</v>
      </c>
      <c r="K36" s="38">
        <v>167</v>
      </c>
      <c r="L36" s="38">
        <f>IF(OR('Mérkőzések | eredmények'!$F36="",'Mérkőzések | eredmények'!$G36=""),"",
IF('Mérkőzések | eredmények'!$F36&gt;2,3,IF('Mérkőzések | eredmények'!$F36&lt;2,0,
IF(AND('Mérkőzések | eredmények'!$F36=2,'Mérkőzések | eredmények'!$G36=2),IF('Mérkőzések | eredmények'!$H36&gt;'Mérkőzések | eredmények'!$I36,2,IF('Mérkőzések | eredmények'!$H36&lt;'Mérkőzések | eredmények'!$I36,1,
IF(AND('Mérkőzések | eredmények'!$F36=2,'Mérkőzések | eredmények'!$G36=2,'Mérkőzések | eredmények'!$H36='Mérkőzések | eredmények'!$I36),IF('Mérkőzések | eredmények'!$J36&gt;'Mérkőzések | eredmények'!$K36,2,1),)))))))</f>
        <v>2</v>
      </c>
      <c r="M36" s="38">
        <f>IF('Mérkőzések | eredmények'!$L36="","",IF('Mérkőzések | eredmények'!$L36=3,0,IF('Mérkőzések | eredmények'!$L36=2,1,IF('Mérkőzések | eredmények'!$L36=1,2,IF('Mérkőzések | eredmények'!$L36=0,3)))))</f>
        <v>1</v>
      </c>
    </row>
    <row r="37" spans="1:13" ht="15.75" customHeight="1" x14ac:dyDescent="0.25">
      <c r="A37" s="39" t="s">
        <v>94</v>
      </c>
      <c r="B37" s="39" t="s">
        <v>95</v>
      </c>
      <c r="C37" s="39" t="s">
        <v>36</v>
      </c>
      <c r="D37" s="40" t="s">
        <v>39</v>
      </c>
      <c r="E37" s="41">
        <v>1</v>
      </c>
      <c r="F37" s="42">
        <v>3</v>
      </c>
      <c r="G37" s="42">
        <v>1</v>
      </c>
      <c r="H37" s="42">
        <v>9</v>
      </c>
      <c r="I37" s="42">
        <v>9</v>
      </c>
      <c r="J37" s="42">
        <v>170</v>
      </c>
      <c r="K37" s="42">
        <v>160</v>
      </c>
      <c r="L37" s="42">
        <f>IF(OR('Mérkőzések | eredmények'!$F37="",'Mérkőzések | eredmények'!$G37=""),"",
IF('Mérkőzések | eredmények'!$F37&gt;2,3,IF('Mérkőzések | eredmények'!$F37&lt;2,0,
IF(AND('Mérkőzések | eredmények'!$F37=2,'Mérkőzések | eredmények'!$G37=2),IF('Mérkőzések | eredmények'!$H37&gt;'Mérkőzések | eredmények'!$I37,2,IF('Mérkőzések | eredmények'!$H37&lt;'Mérkőzések | eredmények'!$I37,1,
IF(AND('Mérkőzések | eredmények'!$F37=2,'Mérkőzések | eredmények'!$G37=2,'Mérkőzések | eredmények'!$H37='Mérkőzések | eredmények'!$I37),IF('Mérkőzések | eredmények'!$J37&gt;'Mérkőzések | eredmények'!$K37,2,1),)))))))</f>
        <v>3</v>
      </c>
      <c r="M37" s="42">
        <f>IF('Mérkőzések | eredmények'!$L37="","",IF('Mérkőzések | eredmények'!$L37=3,0,IF('Mérkőzések | eredmények'!$L37=2,1,IF('Mérkőzések | eredmények'!$L37=1,2,IF('Mérkőzések | eredmények'!$L37=0,3)))))</f>
        <v>0</v>
      </c>
    </row>
    <row r="38" spans="1:13" ht="15.75" customHeight="1" x14ac:dyDescent="0.25"/>
    <row r="39" spans="1:13" ht="15.75" customHeight="1" x14ac:dyDescent="0.25"/>
    <row r="40" spans="1:13" ht="15.75" customHeight="1" x14ac:dyDescent="0.25"/>
    <row r="41" spans="1:13" ht="15.75" customHeight="1" x14ac:dyDescent="0.25"/>
    <row r="42" spans="1:13" ht="15.75" customHeight="1" x14ac:dyDescent="0.25"/>
    <row r="43" spans="1:13" ht="15.75" customHeight="1" x14ac:dyDescent="0.25"/>
    <row r="44" spans="1:13" ht="15.75" customHeight="1" x14ac:dyDescent="0.25"/>
    <row r="45" spans="1:13" ht="15.75" customHeight="1" x14ac:dyDescent="0.25"/>
    <row r="46" spans="1:13" ht="15.75" customHeight="1" x14ac:dyDescent="0.25"/>
    <row r="47" spans="1:13" ht="15.75" customHeight="1" x14ac:dyDescent="0.25"/>
    <row r="48" spans="1:13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autoFilter ref="A1:Z37" xr:uid="{00000000-0009-0000-0000-000001000000}"/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Munka3"/>
  <dimension ref="A1:F1000"/>
  <sheetViews>
    <sheetView workbookViewId="0">
      <selection activeCell="M12" sqref="M12"/>
    </sheetView>
  </sheetViews>
  <sheetFormatPr defaultColWidth="14.42578125" defaultRowHeight="15" customHeight="1" x14ac:dyDescent="0.25"/>
  <cols>
    <col min="1" max="1" width="26.7109375" customWidth="1"/>
    <col min="2" max="2" width="8.7109375" customWidth="1"/>
    <col min="3" max="3" width="10" customWidth="1"/>
    <col min="4" max="5" width="8.7109375" customWidth="1"/>
    <col min="6" max="6" width="16.7109375" style="97" hidden="1" customWidth="1"/>
    <col min="7" max="26" width="8.7109375" customWidth="1"/>
  </cols>
  <sheetData>
    <row r="1" spans="1:6" ht="30" x14ac:dyDescent="0.25">
      <c r="A1" s="16" t="s">
        <v>1</v>
      </c>
      <c r="B1" s="16" t="s">
        <v>2</v>
      </c>
      <c r="C1" s="43" t="s">
        <v>96</v>
      </c>
      <c r="D1" s="43" t="s">
        <v>97</v>
      </c>
      <c r="E1" s="43" t="s">
        <v>98</v>
      </c>
      <c r="F1" s="95" t="s">
        <v>99</v>
      </c>
    </row>
    <row r="2" spans="1:6" x14ac:dyDescent="0.25">
      <c r="A2" s="16" t="s">
        <v>17</v>
      </c>
      <c r="B2" s="16">
        <f>IF(cs_1="","",100+SUMIF('Mérkőzések | eredmények'!C:C,cs_1,'Mérkőzések | eredmények'!L:L)+SUMIF('Mérkőzések | eredmények'!D:D,cs_1,'Mérkőzések | eredmények'!M:M))</f>
        <v>116</v>
      </c>
      <c r="C2" s="16">
        <f>IF(cs_1="","",100+SUMIF('Mérkőzések | eredmények'!$C:$C,cs_1,'Mérkőzések | eredmények'!F:F)+SUMIF('Mérkőzések | eredmények'!$D:$D,cs_1,'Mérkőzések | eredmények'!G:G))</f>
        <v>122</v>
      </c>
      <c r="D2" s="16">
        <f>IF(cs_1="","",100+SUMIF('Mérkőzések | eredmények'!$C:$C,cs_1,'Mérkőzések | eredmények'!H:H)+SUMIF('Mérkőzések | eredmények'!$D:$D,cs_1,'Mérkőzések | eredmények'!I:I))</f>
        <v>167</v>
      </c>
      <c r="E2" s="16">
        <f>IF(cs_1="","",1000+SUMIF('Mérkőzések | eredmények'!$C:$C,cs_1,'Mérkőzések | eredmények'!J:J)+SUMIF('Mérkőzések | eredmények'!$D:$D,cs_1,'Mérkőzések | eredmények'!K:K))</f>
        <v>1924</v>
      </c>
      <c r="F2" s="96">
        <f>IF(cs_1="","",VALUE(Csapatok!$B2&amp;Csapatok!$C2&amp;Csapatok!$D2&amp;Csapatok!$E2))</f>
        <v>1161221671924</v>
      </c>
    </row>
    <row r="3" spans="1:6" x14ac:dyDescent="0.25">
      <c r="A3" s="16" t="s">
        <v>18</v>
      </c>
      <c r="B3" s="16">
        <f>IF(cs_2="","",100+SUMIF('Mérkőzések | eredmények'!C:C,cs_2,'Mérkőzések | eredmények'!L:L)+SUMIF('Mérkőzések | eredmények'!D:D,cs_2,'Mérkőzések | eredmények'!M:M))</f>
        <v>105</v>
      </c>
      <c r="C3" s="16">
        <f>IF(cs_2="","",100+SUMIF('Mérkőzések | eredmények'!$C:$C,cs_2,'Mérkőzések | eredmények'!F:F)+SUMIF('Mérkőzések | eredmények'!$D:$D,cs_2,'Mérkőzések | eredmények'!G:G))</f>
        <v>107</v>
      </c>
      <c r="D3" s="16">
        <f>IF(cs_2="","",100+SUMIF('Mérkőzések | eredmények'!$C:$C,cs_2,'Mérkőzések | eredmények'!H:H)+SUMIF('Mérkőzések | eredmények'!$D:$D,cs_2,'Mérkőzések | eredmények'!I:I))</f>
        <v>129</v>
      </c>
      <c r="E3" s="16">
        <f>IF(cs_2="","",1000+SUMIF('Mérkőzések | eredmények'!$C:$C,cs_2,'Mérkőzések | eredmények'!J:J)+SUMIF('Mérkőzések | eredmények'!$D:$D,cs_2,'Mérkőzések | eredmények'!K:K))</f>
        <v>1758</v>
      </c>
      <c r="F3" s="96">
        <f>IF(cs_2="","",VALUE(Csapatok!$B3&amp;Csapatok!$C3&amp;Csapatok!$D3&amp;Csapatok!$E3))</f>
        <v>1051071291758</v>
      </c>
    </row>
    <row r="4" spans="1:6" x14ac:dyDescent="0.25">
      <c r="A4" s="16" t="s">
        <v>21</v>
      </c>
      <c r="B4" s="16">
        <f>IF(cs_3="","",100+SUMIF('Mérkőzések | eredmények'!C:C,cs_3,'Mérkőzések | eredmények'!L:L)+SUMIF('Mérkőzések | eredmények'!D:D,cs_3,'Mérkőzések | eredmények'!M:M))</f>
        <v>105</v>
      </c>
      <c r="C4" s="16">
        <f>IF(cs_3="","",100+SUMIF('Mérkőzések | eredmények'!$C:$C,cs_3,'Mérkőzések | eredmények'!F:F)+SUMIF('Mérkőzések | eredmények'!$D:$D,cs_3,'Mérkőzések | eredmények'!G:G))</f>
        <v>108</v>
      </c>
      <c r="D4" s="16">
        <f>IF(cs_3="","",100+SUMIF('Mérkőzések | eredmények'!$C:$C,cs_3,'Mérkőzések | eredmények'!H:H)+SUMIF('Mérkőzések | eredmények'!$D:$D,cs_3,'Mérkőzések | eredmények'!I:I))</f>
        <v>129</v>
      </c>
      <c r="E4" s="16">
        <f>IF(cs_3="","",1000+SUMIF('Mérkőzések | eredmények'!$C:$C,cs_3,'Mérkőzések | eredmények'!J:J)+SUMIF('Mérkőzések | eredmények'!$D:$D,cs_3,'Mérkőzések | eredmények'!K:K))</f>
        <v>1554</v>
      </c>
      <c r="F4" s="96">
        <f>IF(cs_3="","",VALUE(Csapatok!$B4&amp;Csapatok!$C4&amp;Csapatok!$D4&amp;Csapatok!$E4))</f>
        <v>1051081291554</v>
      </c>
    </row>
    <row r="5" spans="1:6" x14ac:dyDescent="0.25">
      <c r="A5" s="16" t="s">
        <v>24</v>
      </c>
      <c r="B5" s="16">
        <f>IF(cs_4="","",100+SUMIF('Mérkőzések | eredmények'!C:C,cs_4,'Mérkőzések | eredmények'!L:L)+SUMIF('Mérkőzések | eredmények'!D:D,cs_4,'Mérkőzések | eredmények'!M:M))</f>
        <v>103</v>
      </c>
      <c r="C5" s="16">
        <f>IF(cs_4="","",100+SUMIF('Mérkőzések | eredmények'!$C:$C,cs_4,'Mérkőzések | eredmények'!F:F)+SUMIF('Mérkőzések | eredmények'!$D:$D,cs_4,'Mérkőzések | eredmények'!G:G))</f>
        <v>108</v>
      </c>
      <c r="D5" s="16">
        <f>IF(cs_4="","",100+SUMIF('Mérkőzések | eredmények'!$C:$C,cs_4,'Mérkőzések | eredmények'!H:H)+SUMIF('Mérkőzések | eredmények'!$D:$D,cs_4,'Mérkőzések | eredmények'!I:I))</f>
        <v>128</v>
      </c>
      <c r="E5" s="16">
        <f>IF(cs_4="","",1000+SUMIF('Mérkőzések | eredmények'!$C:$C,cs_4,'Mérkőzések | eredmények'!J:J)+SUMIF('Mérkőzések | eredmények'!$D:$D,cs_4,'Mérkőzések | eredmények'!K:K))</f>
        <v>1721</v>
      </c>
      <c r="F5" s="96">
        <f>IF(cs_4="","",VALUE(Csapatok!$B5&amp;Csapatok!$C5&amp;Csapatok!$D5&amp;Csapatok!$E5))</f>
        <v>1031081281721</v>
      </c>
    </row>
    <row r="6" spans="1:6" x14ac:dyDescent="0.25">
      <c r="A6" s="16" t="s">
        <v>27</v>
      </c>
      <c r="B6" s="16">
        <f>IF(cs_5="","",100+SUMIF('Mérkőzések | eredmények'!C:C,cs_5,'Mérkőzések | eredmények'!L:L)+SUMIF('Mérkőzések | eredmények'!D:D,cs_5,'Mérkőzések | eredmények'!M:M))</f>
        <v>112</v>
      </c>
      <c r="C6" s="16">
        <f>IF(cs_5="","",100+SUMIF('Mérkőzések | eredmények'!$C:$C,cs_5,'Mérkőzések | eredmények'!F:F)+SUMIF('Mérkőzések | eredmények'!$D:$D,cs_5,'Mérkőzések | eredmények'!G:G))</f>
        <v>116</v>
      </c>
      <c r="D6" s="16">
        <f>IF(cs_5="","",100+SUMIF('Mérkőzések | eredmények'!$C:$C,cs_5,'Mérkőzések | eredmények'!H:H)+SUMIF('Mérkőzések | eredmények'!$D:$D,cs_5,'Mérkőzések | eredmények'!I:I))</f>
        <v>161</v>
      </c>
      <c r="E6" s="16">
        <f>IF(cs_5="","",1000+SUMIF('Mérkőzések | eredmények'!$C:$C,cs_5,'Mérkőzések | eredmények'!J:J)+SUMIF('Mérkőzések | eredmények'!$D:$D,cs_5,'Mérkőzések | eredmények'!K:K))</f>
        <v>2017</v>
      </c>
      <c r="F6" s="96">
        <f>IF(cs_5="","",VALUE(Csapatok!$B6&amp;Csapatok!$C6&amp;Csapatok!$D6&amp;Csapatok!$E6))</f>
        <v>1121161612017</v>
      </c>
    </row>
    <row r="7" spans="1:6" x14ac:dyDescent="0.25">
      <c r="A7" s="16" t="s">
        <v>30</v>
      </c>
      <c r="B7" s="16">
        <f>IF(cs_6="","",100+SUMIF('Mérkőzések | eredmények'!C:C,cs_6,'Mérkőzések | eredmények'!L:L)+SUMIF('Mérkőzések | eredmények'!D:D,cs_6,'Mérkőzések | eredmények'!M:M))</f>
        <v>124</v>
      </c>
      <c r="C7" s="16">
        <f>IF(cs_6="","",100+SUMIF('Mérkőzések | eredmények'!$C:$C,cs_6,'Mérkőzések | eredmények'!F:F)+SUMIF('Mérkőzések | eredmények'!$D:$D,cs_6,'Mérkőzések | eredmények'!G:G))</f>
        <v>127</v>
      </c>
      <c r="D7" s="16">
        <f>IF(cs_6="","",100+SUMIF('Mérkőzések | eredmények'!$C:$C,cs_6,'Mérkőzések | eredmények'!H:H)+SUMIF('Mérkőzések | eredmények'!$D:$D,cs_6,'Mérkőzések | eredmények'!I:I))</f>
        <v>185</v>
      </c>
      <c r="E7" s="16">
        <f>IF(cs_6="","",1000+SUMIF('Mérkőzések | eredmények'!$C:$C,cs_6,'Mérkőzések | eredmények'!J:J)+SUMIF('Mérkőzések | eredmények'!$D:$D,cs_6,'Mérkőzések | eredmények'!K:K))</f>
        <v>2081</v>
      </c>
      <c r="F7" s="96">
        <f>IF(cs_6="","",VALUE(Csapatok!$B7&amp;Csapatok!$C7&amp;Csapatok!$D7&amp;Csapatok!$E7))</f>
        <v>1241271852081</v>
      </c>
    </row>
    <row r="8" spans="1:6" x14ac:dyDescent="0.25">
      <c r="A8" s="16" t="s">
        <v>33</v>
      </c>
      <c r="B8" s="16">
        <f>IF(cs_7="","",100+SUMIF('Mérkőzések | eredmények'!C:C,cs_7,'Mérkőzések | eredmények'!L:L)+SUMIF('Mérkőzések | eredmények'!D:D,cs_7,'Mérkőzések | eredmények'!M:M))</f>
        <v>120</v>
      </c>
      <c r="C8" s="16">
        <f>IF(cs_7="","",100+SUMIF('Mérkőzések | eredmények'!$C:$C,cs_7,'Mérkőzések | eredmények'!F:F)+SUMIF('Mérkőzések | eredmények'!$D:$D,cs_7,'Mérkőzések | eredmények'!G:G))</f>
        <v>126</v>
      </c>
      <c r="D8" s="16">
        <f>IF(cs_7="","",100+SUMIF('Mérkőzések | eredmények'!$C:$C,cs_7,'Mérkőzések | eredmények'!H:H)+SUMIF('Mérkőzések | eredmények'!$D:$D,cs_7,'Mérkőzések | eredmények'!I:I))</f>
        <v>182</v>
      </c>
      <c r="E8" s="16">
        <f>IF(cs_7="","",1000+SUMIF('Mérkőzések | eredmények'!$C:$C,cs_7,'Mérkőzések | eredmények'!J:J)+SUMIF('Mérkőzések | eredmények'!$D:$D,cs_7,'Mérkőzések | eredmények'!K:K))</f>
        <v>2080</v>
      </c>
      <c r="F8" s="96">
        <f>IF(cs_7="","",VALUE(Csapatok!$B8&amp;Csapatok!$C8&amp;Csapatok!$D8&amp;Csapatok!$E8))</f>
        <v>1201261822080</v>
      </c>
    </row>
    <row r="9" spans="1:6" x14ac:dyDescent="0.25">
      <c r="A9" s="16" t="s">
        <v>36</v>
      </c>
      <c r="B9" s="16">
        <f>IF(cs_8="","",100+SUMIF('Mérkőzések | eredmények'!C:C,cs_8,'Mérkőzések | eredmények'!L:L)+SUMIF('Mérkőzések | eredmények'!D:D,cs_8,'Mérkőzések | eredmények'!M:M))</f>
        <v>110</v>
      </c>
      <c r="C9" s="16">
        <f>IF(cs_8="","",100+SUMIF('Mérkőzések | eredmények'!$C:$C,cs_8,'Mérkőzések | eredmények'!F:F)+SUMIF('Mérkőzések | eredmények'!$D:$D,cs_8,'Mérkőzések | eredmények'!G:G))</f>
        <v>114</v>
      </c>
      <c r="D9" s="16">
        <f>IF(cs_8="","",100+SUMIF('Mérkőzések | eredmények'!$C:$C,cs_8,'Mérkőzések | eredmények'!H:H)+SUMIF('Mérkőzések | eredmények'!$D:$D,cs_8,'Mérkőzések | eredmények'!I:I))</f>
        <v>148</v>
      </c>
      <c r="E9" s="16">
        <f>IF(cs_8="","",1000+SUMIF('Mérkőzések | eredmények'!$C:$C,cs_8,'Mérkőzések | eredmények'!J:J)+SUMIF('Mérkőzések | eredmények'!$D:$D,cs_8,'Mérkőzések | eredmények'!K:K))</f>
        <v>1871</v>
      </c>
      <c r="F9" s="96">
        <f>IF(cs_8="","",VALUE(Csapatok!$B9&amp;Csapatok!$C9&amp;Csapatok!$D9&amp;Csapatok!$E9))</f>
        <v>1101141481871</v>
      </c>
    </row>
    <row r="10" spans="1:6" x14ac:dyDescent="0.25">
      <c r="A10" s="16" t="s">
        <v>39</v>
      </c>
      <c r="B10" s="16">
        <f>IF(cs_9="","",100+SUMIF('Mérkőzések | eredmények'!C:C,cs_9,'Mérkőzések | eredmények'!L:L)+SUMIF('Mérkőzések | eredmények'!D:D,cs_9,'Mérkőzések | eredmények'!M:M))</f>
        <v>113</v>
      </c>
      <c r="C10" s="16">
        <f>IF(cs_9="","",100+SUMIF('Mérkőzések | eredmények'!$C:$C,cs_9,'Mérkőzések | eredmények'!F:F)+SUMIF('Mérkőzések | eredmények'!$D:$D,cs_9,'Mérkőzések | eredmények'!G:G))</f>
        <v>116</v>
      </c>
      <c r="D10" s="16">
        <f>IF(cs_9="","",100+SUMIF('Mérkőzések | eredmények'!$C:$C,cs_9,'Mérkőzések | eredmények'!H:H)+SUMIF('Mérkőzések | eredmények'!$D:$D,cs_9,'Mérkőzések | eredmények'!I:I))</f>
        <v>165</v>
      </c>
      <c r="E10" s="16">
        <f>IF(cs_9="","",1000+SUMIF('Mérkőzések | eredmények'!$C:$C,cs_9,'Mérkőzések | eredmények'!J:J)+SUMIF('Mérkőzések | eredmények'!$D:$D,cs_9,'Mérkőzések | eredmények'!K:K))</f>
        <v>2109</v>
      </c>
      <c r="F10" s="96">
        <f>IF(cs_9="","",VALUE(Csapatok!$B10&amp;Csapatok!$C10&amp;Csapatok!$D10&amp;Csapatok!$E10))</f>
        <v>1131161652109</v>
      </c>
    </row>
    <row r="11" spans="1:6" x14ac:dyDescent="0.25">
      <c r="A11" s="16"/>
      <c r="B11" s="16" t="str">
        <f>IF(cs_10="","",100+SUMIF('Mérkőzések | eredmények'!C:C,cs_10,'Mérkőzések | eredmények'!L:L)+SUMIF('Mérkőzések | eredmények'!D:D,cs_10,'Mérkőzések | eredmények'!M:M))</f>
        <v/>
      </c>
      <c r="C11" s="16" t="str">
        <f>IF(cs_10="","",100+SUMIF('Mérkőzések | eredmények'!$C:$C,cs_10,'Mérkőzések | eredmények'!F:F)+SUMIF('Mérkőzések | eredmények'!$D:$D,cs_10,'Mérkőzések | eredmények'!G:G))</f>
        <v/>
      </c>
      <c r="D11" s="16" t="str">
        <f>IF(cs_10="","",100+SUMIF('Mérkőzések | eredmények'!$C:$C,cs_10,'Mérkőzések | eredmények'!H:H)+SUMIF('Mérkőzések | eredmények'!$D:$D,cs_10,'Mérkőzések | eredmények'!I:I))</f>
        <v/>
      </c>
      <c r="E11" s="16" t="str">
        <f>IF(cs_10="","",1000+SUMIF('Mérkőzések | eredmények'!$C:$C,cs_10,'Mérkőzések | eredmények'!J:J)+SUMIF('Mérkőzések | eredmények'!$D:$D,cs_10,'Mérkőzések | eredmények'!K:K))</f>
        <v/>
      </c>
      <c r="F11" s="96" t="str">
        <f>IF(cs_10="","",VALUE(Csapatok!$B11&amp;Csapatok!$C11&amp;Csapatok!$D11&amp;Csapatok!$E11))</f>
        <v/>
      </c>
    </row>
    <row r="12" spans="1:6" x14ac:dyDescent="0.25">
      <c r="A12" s="16"/>
      <c r="B12" s="16" t="str">
        <f>IF(cs_11="","",100+SUMIF('Mérkőzések | eredmények'!C:C,cs_11,'Mérkőzések | eredmények'!L:L)+SUMIF('Mérkőzések | eredmények'!D:D,cs_11,'Mérkőzések | eredmények'!M:M))</f>
        <v/>
      </c>
      <c r="C12" s="16" t="str">
        <f>IF(cs_11="","",100+SUMIF('Mérkőzések | eredmények'!$C:$C,cs_11,'Mérkőzések | eredmények'!F:F)+SUMIF('Mérkőzések | eredmények'!$D:$D,cs_11,'Mérkőzések | eredmények'!G:G))</f>
        <v/>
      </c>
      <c r="D12" s="16" t="str">
        <f>IF(cs_11="","",100+SUMIF('Mérkőzések | eredmények'!$C:$C,cs_11,'Mérkőzések | eredmények'!H:H)+SUMIF('Mérkőzések | eredmények'!$D:$D,cs_11,'Mérkőzések | eredmények'!I:I))</f>
        <v/>
      </c>
      <c r="E12" s="16" t="str">
        <f>IF(cs_11="","",1000+SUMIF('Mérkőzések | eredmények'!$C:$C,cs_11,'Mérkőzések | eredmények'!J:J)+SUMIF('Mérkőzések | eredmények'!$D:$D,cs_11,'Mérkőzések | eredmények'!K:K))</f>
        <v/>
      </c>
      <c r="F12" s="96" t="str">
        <f>IF(cs_11="","",VALUE(Csapatok!$B12&amp;Csapatok!$C12&amp;Csapatok!$D12&amp;Csapatok!$E12))</f>
        <v/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Munka4"/>
  <dimension ref="A1:V1000"/>
  <sheetViews>
    <sheetView topLeftCell="B27" workbookViewId="0">
      <selection activeCell="D36" sqref="D36"/>
    </sheetView>
  </sheetViews>
  <sheetFormatPr defaultColWidth="14.42578125" defaultRowHeight="15" customHeight="1" x14ac:dyDescent="0.25"/>
  <cols>
    <col min="1" max="1" width="16.85546875" hidden="1" customWidth="1"/>
    <col min="2" max="2" width="31.28515625" customWidth="1"/>
    <col min="3" max="3" width="9.140625" customWidth="1"/>
    <col min="4" max="4" width="37.42578125" customWidth="1"/>
    <col min="5" max="14" width="8.7109375" customWidth="1"/>
    <col min="15" max="16" width="9.28515625" customWidth="1"/>
    <col min="17" max="21" width="10.7109375" customWidth="1"/>
    <col min="22" max="26" width="8.7109375" customWidth="1"/>
  </cols>
  <sheetData>
    <row r="1" spans="1:22" x14ac:dyDescent="0.25">
      <c r="B1" s="44"/>
      <c r="Q1" s="89" t="s">
        <v>100</v>
      </c>
      <c r="R1" s="90"/>
      <c r="S1" s="91" t="s">
        <v>101</v>
      </c>
      <c r="T1" s="90"/>
      <c r="U1" s="91" t="s">
        <v>102</v>
      </c>
      <c r="V1" s="92"/>
    </row>
    <row r="2" spans="1:22" ht="18.75" x14ac:dyDescent="0.25">
      <c r="A2" s="16" t="str">
        <f>IF(B2="","",B2&amp;"|"&amp;D2)</f>
        <v>Csé-Team Labda Egylet II.|Fireballs</v>
      </c>
      <c r="B2" s="45" t="s">
        <v>33</v>
      </c>
      <c r="C2" s="46" t="s">
        <v>103</v>
      </c>
      <c r="D2" s="47" t="s">
        <v>27</v>
      </c>
      <c r="E2" s="87" t="s">
        <v>104</v>
      </c>
      <c r="F2" s="88"/>
      <c r="G2" s="87" t="s">
        <v>105</v>
      </c>
      <c r="H2" s="88"/>
      <c r="I2" s="85" t="s">
        <v>106</v>
      </c>
      <c r="J2" s="86"/>
      <c r="K2" s="87" t="s">
        <v>107</v>
      </c>
      <c r="L2" s="88"/>
      <c r="M2" s="85" t="s">
        <v>108</v>
      </c>
      <c r="N2" s="88"/>
      <c r="O2" s="85" t="s">
        <v>109</v>
      </c>
      <c r="P2" s="86"/>
      <c r="Q2" s="48">
        <f>IF(O3&gt;P3,1,0)+IF(O4&gt;P4,1,0)+IF(O5&gt;P5,1,0)+IF(O6&gt;P6,1,0)</f>
        <v>4</v>
      </c>
      <c r="R2" s="49">
        <f>IF(O3&lt;P3,1,0)+IF(O4&lt;P4,1,0)+IF(O5&lt;P5,1,0)+IF(O6&lt;P6,1,0)</f>
        <v>0</v>
      </c>
      <c r="S2" s="49">
        <f t="shared" ref="S2:T2" si="0">SUM(O3:O6)</f>
        <v>12</v>
      </c>
      <c r="T2" s="49">
        <f t="shared" si="0"/>
        <v>3</v>
      </c>
      <c r="U2" s="49">
        <f t="shared" ref="U2:V2" si="1">SUM(E3:E6,G3:G6,I3:I6,K3:K6,M3:M6)</f>
        <v>158</v>
      </c>
      <c r="V2" s="50">
        <f t="shared" si="1"/>
        <v>80</v>
      </c>
    </row>
    <row r="3" spans="1:22" ht="18" customHeight="1" x14ac:dyDescent="0.3">
      <c r="B3" s="51" t="s">
        <v>110</v>
      </c>
      <c r="C3" s="52">
        <v>4</v>
      </c>
      <c r="D3" s="53" t="s">
        <v>111</v>
      </c>
      <c r="E3" s="54">
        <v>11</v>
      </c>
      <c r="F3" s="55">
        <v>0</v>
      </c>
      <c r="G3" s="54">
        <v>11</v>
      </c>
      <c r="H3" s="55">
        <v>3</v>
      </c>
      <c r="I3" s="56">
        <v>10</v>
      </c>
      <c r="J3" s="55">
        <v>12</v>
      </c>
      <c r="K3" s="54">
        <v>12</v>
      </c>
      <c r="L3" s="55">
        <v>10</v>
      </c>
      <c r="M3" s="56"/>
      <c r="N3" s="55"/>
      <c r="O3" s="56">
        <f t="shared" ref="O3:O6" si="2">IF(E3&gt;F3,1,0)+IF(G3&gt;H3,1,0)+IF(I3&gt;J3,1,0)+IF(K3&gt;L3,1,0)+IF(M3&gt;N3,1,0)</f>
        <v>3</v>
      </c>
      <c r="P3" s="55">
        <f t="shared" ref="P3:P6" si="3">IF(E3&lt;F3,1,0)+IF(G3&lt;H3,1,0)+IF(I3&lt;J3,1,0)+IF(K3&lt;L3,1,0)+IF(M3&lt;N3,1,0)</f>
        <v>1</v>
      </c>
    </row>
    <row r="4" spans="1:22" ht="18" customHeight="1" x14ac:dyDescent="0.3">
      <c r="B4" s="57" t="s">
        <v>112</v>
      </c>
      <c r="C4" s="58">
        <v>3</v>
      </c>
      <c r="D4" s="59" t="s">
        <v>113</v>
      </c>
      <c r="E4" s="60">
        <v>11</v>
      </c>
      <c r="F4" s="61">
        <v>4</v>
      </c>
      <c r="G4" s="60">
        <v>11</v>
      </c>
      <c r="H4" s="61">
        <v>2</v>
      </c>
      <c r="I4" s="62">
        <v>11</v>
      </c>
      <c r="J4" s="61">
        <v>7</v>
      </c>
      <c r="K4" s="60"/>
      <c r="L4" s="61"/>
      <c r="M4" s="62"/>
      <c r="N4" s="61"/>
      <c r="O4" s="62">
        <f t="shared" si="2"/>
        <v>3</v>
      </c>
      <c r="P4" s="61">
        <f t="shared" si="3"/>
        <v>0</v>
      </c>
    </row>
    <row r="5" spans="1:22" ht="18" customHeight="1" x14ac:dyDescent="0.3">
      <c r="B5" s="57" t="s">
        <v>114</v>
      </c>
      <c r="C5" s="58">
        <v>1</v>
      </c>
      <c r="D5" s="59" t="s">
        <v>115</v>
      </c>
      <c r="E5" s="60">
        <v>5</v>
      </c>
      <c r="F5" s="61">
        <v>11</v>
      </c>
      <c r="G5" s="60">
        <v>11</v>
      </c>
      <c r="H5" s="61">
        <v>5</v>
      </c>
      <c r="I5" s="62">
        <v>10</v>
      </c>
      <c r="J5" s="61">
        <v>12</v>
      </c>
      <c r="K5" s="60">
        <v>11</v>
      </c>
      <c r="L5" s="61">
        <v>4</v>
      </c>
      <c r="M5" s="62">
        <v>11</v>
      </c>
      <c r="N5" s="61">
        <v>3</v>
      </c>
      <c r="O5" s="62">
        <f t="shared" si="2"/>
        <v>3</v>
      </c>
      <c r="P5" s="61">
        <f t="shared" si="3"/>
        <v>2</v>
      </c>
    </row>
    <row r="6" spans="1:22" ht="18" customHeight="1" x14ac:dyDescent="0.3">
      <c r="B6" s="63" t="s">
        <v>116</v>
      </c>
      <c r="C6" s="64">
        <v>2</v>
      </c>
      <c r="D6" s="65" t="s">
        <v>117</v>
      </c>
      <c r="E6" s="66">
        <v>11</v>
      </c>
      <c r="F6" s="67">
        <v>4</v>
      </c>
      <c r="G6" s="66">
        <v>11</v>
      </c>
      <c r="H6" s="67">
        <v>2</v>
      </c>
      <c r="I6" s="68">
        <v>11</v>
      </c>
      <c r="J6" s="67">
        <v>1</v>
      </c>
      <c r="K6" s="66"/>
      <c r="L6" s="67"/>
      <c r="M6" s="68"/>
      <c r="N6" s="67"/>
      <c r="O6" s="68">
        <f t="shared" si="2"/>
        <v>3</v>
      </c>
      <c r="P6" s="67">
        <f t="shared" si="3"/>
        <v>0</v>
      </c>
    </row>
    <row r="7" spans="1:22" x14ac:dyDescent="0.25">
      <c r="B7" s="44"/>
    </row>
    <row r="8" spans="1:22" x14ac:dyDescent="0.25">
      <c r="B8" s="44"/>
    </row>
    <row r="9" spans="1:22" x14ac:dyDescent="0.25">
      <c r="B9" s="44"/>
      <c r="Q9" s="89" t="s">
        <v>100</v>
      </c>
      <c r="R9" s="90"/>
      <c r="S9" s="91" t="s">
        <v>101</v>
      </c>
      <c r="T9" s="90"/>
      <c r="U9" s="91" t="s">
        <v>102</v>
      </c>
      <c r="V9" s="92"/>
    </row>
    <row r="10" spans="1:22" ht="18.75" x14ac:dyDescent="0.25">
      <c r="A10" s="16" t="str">
        <f>IF(B10="","",B10&amp;"|"&amp;D10)</f>
        <v>Hajdúszoboszló SE|Fireballs</v>
      </c>
      <c r="B10" s="45" t="s">
        <v>30</v>
      </c>
      <c r="C10" s="46" t="s">
        <v>103</v>
      </c>
      <c r="D10" s="47" t="s">
        <v>27</v>
      </c>
      <c r="E10" s="87" t="s">
        <v>104</v>
      </c>
      <c r="F10" s="88"/>
      <c r="G10" s="87" t="s">
        <v>105</v>
      </c>
      <c r="H10" s="88"/>
      <c r="I10" s="85" t="s">
        <v>106</v>
      </c>
      <c r="J10" s="86"/>
      <c r="K10" s="87" t="s">
        <v>107</v>
      </c>
      <c r="L10" s="88"/>
      <c r="M10" s="85" t="s">
        <v>108</v>
      </c>
      <c r="N10" s="88"/>
      <c r="O10" s="85" t="s">
        <v>109</v>
      </c>
      <c r="P10" s="86"/>
      <c r="Q10" s="48">
        <f>IF(O11&gt;P11,1,0)+IF(O12&gt;P12,1,0)+IF(O13&gt;P13,1,0)+IF(O14&gt;P14,1,0)</f>
        <v>3</v>
      </c>
      <c r="R10" s="49">
        <f>IF(O11&lt;P11,1,0)+IF(O12&lt;P12,1,0)+IF(O13&lt;P13,1,0)+IF(O14&lt;P14,1,0)</f>
        <v>1</v>
      </c>
      <c r="S10" s="49">
        <f t="shared" ref="S10:T10" si="4">SUM(O11:O14)</f>
        <v>11</v>
      </c>
      <c r="T10" s="49">
        <f t="shared" si="4"/>
        <v>5</v>
      </c>
      <c r="U10" s="49">
        <f t="shared" ref="U10:V10" si="5">SUM(E11:E14,G11:G14,I11:I14,K11:K14,M11:M14)</f>
        <v>172</v>
      </c>
      <c r="V10" s="50">
        <f t="shared" si="5"/>
        <v>123</v>
      </c>
    </row>
    <row r="11" spans="1:22" ht="18.75" x14ac:dyDescent="0.3">
      <c r="B11" s="51" t="s">
        <v>118</v>
      </c>
      <c r="C11" s="52">
        <v>4</v>
      </c>
      <c r="D11" s="53" t="s">
        <v>113</v>
      </c>
      <c r="E11" s="54">
        <v>11</v>
      </c>
      <c r="F11" s="55">
        <v>2</v>
      </c>
      <c r="G11" s="54">
        <v>11</v>
      </c>
      <c r="H11" s="55">
        <v>1</v>
      </c>
      <c r="I11" s="56">
        <v>11</v>
      </c>
      <c r="J11" s="55">
        <v>6</v>
      </c>
      <c r="K11" s="54"/>
      <c r="L11" s="55"/>
      <c r="M11" s="56"/>
      <c r="N11" s="55"/>
      <c r="O11" s="56">
        <f t="shared" ref="O11:O14" si="6">IF(E11&gt;F11,1,0)+IF(G11&gt;H11,1,0)+IF(I11&gt;J11,1,0)+IF(K11&gt;L11,1,0)+IF(M11&gt;N11,1,0)</f>
        <v>3</v>
      </c>
      <c r="P11" s="55">
        <f t="shared" ref="P11:P14" si="7">IF(E11&lt;F11,1,0)+IF(G11&lt;H11,1,0)+IF(I11&lt;J11,1,0)+IF(K11&lt;L11,1,0)+IF(M11&lt;N11,1,0)</f>
        <v>0</v>
      </c>
    </row>
    <row r="12" spans="1:22" ht="18.75" x14ac:dyDescent="0.3">
      <c r="B12" s="57" t="s">
        <v>119</v>
      </c>
      <c r="C12" s="58">
        <v>3</v>
      </c>
      <c r="D12" s="59" t="s">
        <v>120</v>
      </c>
      <c r="E12" s="60">
        <v>8</v>
      </c>
      <c r="F12" s="61">
        <v>11</v>
      </c>
      <c r="G12" s="60">
        <v>9</v>
      </c>
      <c r="H12" s="61">
        <v>11</v>
      </c>
      <c r="I12" s="62">
        <v>20</v>
      </c>
      <c r="J12" s="61">
        <v>18</v>
      </c>
      <c r="K12" s="60">
        <v>11</v>
      </c>
      <c r="L12" s="61">
        <v>7</v>
      </c>
      <c r="M12" s="62">
        <v>7</v>
      </c>
      <c r="N12" s="61">
        <v>11</v>
      </c>
      <c r="O12" s="62">
        <f t="shared" si="6"/>
        <v>2</v>
      </c>
      <c r="P12" s="61">
        <f t="shared" si="7"/>
        <v>3</v>
      </c>
    </row>
    <row r="13" spans="1:22" ht="18.75" x14ac:dyDescent="0.3">
      <c r="B13" s="57" t="s">
        <v>121</v>
      </c>
      <c r="C13" s="58">
        <v>1</v>
      </c>
      <c r="D13" s="59" t="s">
        <v>115</v>
      </c>
      <c r="E13" s="60">
        <v>11</v>
      </c>
      <c r="F13" s="61">
        <v>9</v>
      </c>
      <c r="G13" s="60">
        <v>9</v>
      </c>
      <c r="H13" s="61">
        <v>11</v>
      </c>
      <c r="I13" s="62">
        <v>11</v>
      </c>
      <c r="J13" s="61">
        <v>1</v>
      </c>
      <c r="K13" s="60">
        <v>11</v>
      </c>
      <c r="L13" s="61">
        <v>4</v>
      </c>
      <c r="M13" s="62"/>
      <c r="N13" s="61"/>
      <c r="O13" s="62">
        <f t="shared" si="6"/>
        <v>3</v>
      </c>
      <c r="P13" s="61">
        <f t="shared" si="7"/>
        <v>1</v>
      </c>
    </row>
    <row r="14" spans="1:22" ht="18.75" x14ac:dyDescent="0.3">
      <c r="B14" s="63" t="s">
        <v>122</v>
      </c>
      <c r="C14" s="64">
        <v>2</v>
      </c>
      <c r="D14" s="65" t="s">
        <v>117</v>
      </c>
      <c r="E14" s="66">
        <v>11</v>
      </c>
      <c r="F14" s="67">
        <v>7</v>
      </c>
      <c r="G14" s="66">
        <v>11</v>
      </c>
      <c r="H14" s="67">
        <v>8</v>
      </c>
      <c r="I14" s="68">
        <v>9</v>
      </c>
      <c r="J14" s="67">
        <v>11</v>
      </c>
      <c r="K14" s="66">
        <v>11</v>
      </c>
      <c r="L14" s="67">
        <v>5</v>
      </c>
      <c r="M14" s="68"/>
      <c r="N14" s="67"/>
      <c r="O14" s="68">
        <f t="shared" si="6"/>
        <v>3</v>
      </c>
      <c r="P14" s="67">
        <f t="shared" si="7"/>
        <v>1</v>
      </c>
    </row>
    <row r="15" spans="1:22" x14ac:dyDescent="0.25">
      <c r="B15" s="44"/>
    </row>
    <row r="16" spans="1:22" x14ac:dyDescent="0.25">
      <c r="B16" s="44"/>
    </row>
    <row r="17" spans="1:22" x14ac:dyDescent="0.25">
      <c r="B17" s="44"/>
      <c r="Q17" s="89" t="s">
        <v>100</v>
      </c>
      <c r="R17" s="90"/>
      <c r="S17" s="91" t="s">
        <v>101</v>
      </c>
      <c r="T17" s="90"/>
      <c r="U17" s="91" t="s">
        <v>102</v>
      </c>
      <c r="V17" s="92"/>
    </row>
    <row r="18" spans="1:22" ht="18.75" x14ac:dyDescent="0.25">
      <c r="A18" s="16" t="str">
        <f>IF(B18="","",B18&amp;"|"&amp;D18)</f>
        <v>Szeged Squash SEII.|ESSE Balu Turbo</v>
      </c>
      <c r="B18" s="45" t="s">
        <v>39</v>
      </c>
      <c r="C18" s="46" t="s">
        <v>103</v>
      </c>
      <c r="D18" s="47" t="s">
        <v>17</v>
      </c>
      <c r="E18" s="87" t="s">
        <v>104</v>
      </c>
      <c r="F18" s="88"/>
      <c r="G18" s="87" t="s">
        <v>105</v>
      </c>
      <c r="H18" s="88"/>
      <c r="I18" s="85" t="s">
        <v>106</v>
      </c>
      <c r="J18" s="86"/>
      <c r="K18" s="87" t="s">
        <v>107</v>
      </c>
      <c r="L18" s="88"/>
      <c r="M18" s="85" t="s">
        <v>108</v>
      </c>
      <c r="N18" s="88"/>
      <c r="O18" s="85" t="s">
        <v>109</v>
      </c>
      <c r="P18" s="86"/>
      <c r="Q18" s="48">
        <f>IF(O19&gt;P19,1,0)+IF(O20&gt;P20,1,0)+IF(O21&gt;P21,1,0)+IF(O22&gt;P22,1,0)</f>
        <v>2</v>
      </c>
      <c r="R18" s="49">
        <f>IF(O19&lt;P19,1,0)+IF(O20&lt;P20,1,0)+IF(O21&lt;P21,1,0)+IF(O22&lt;P22,1,0)</f>
        <v>2</v>
      </c>
      <c r="S18" s="49">
        <f t="shared" ref="S18:T18" si="8">SUM(O19:O22)</f>
        <v>8</v>
      </c>
      <c r="T18" s="49">
        <f t="shared" si="8"/>
        <v>6</v>
      </c>
      <c r="U18" s="49">
        <f t="shared" ref="U18:V18" si="9">SUM(E19:E22,G19:G22,I19:I22,K19:K22,M19:M22)</f>
        <v>124</v>
      </c>
      <c r="V18" s="50">
        <f t="shared" si="9"/>
        <v>110</v>
      </c>
    </row>
    <row r="19" spans="1:22" ht="18.75" x14ac:dyDescent="0.3">
      <c r="B19" s="51" t="s">
        <v>123</v>
      </c>
      <c r="C19" s="52">
        <v>4</v>
      </c>
      <c r="D19" s="53" t="s">
        <v>124</v>
      </c>
      <c r="E19" s="54">
        <v>8</v>
      </c>
      <c r="F19" s="55">
        <v>11</v>
      </c>
      <c r="G19" s="54">
        <v>7</v>
      </c>
      <c r="H19" s="55">
        <v>11</v>
      </c>
      <c r="I19" s="56">
        <v>4</v>
      </c>
      <c r="J19" s="55">
        <v>11</v>
      </c>
      <c r="K19" s="54"/>
      <c r="L19" s="55"/>
      <c r="M19" s="56"/>
      <c r="N19" s="55"/>
      <c r="O19" s="56">
        <f t="shared" ref="O19:O22" si="10">IF(E19&gt;F19,1,0)+IF(G19&gt;H19,1,0)+IF(I19&gt;J19,1,0)+IF(K19&gt;L19,1,0)+IF(M19&gt;N19,1,0)</f>
        <v>0</v>
      </c>
      <c r="P19" s="55">
        <f t="shared" ref="P19:P22" si="11">IF(E19&lt;F19,1,0)+IF(G19&lt;H19,1,0)+IF(I19&lt;J19,1,0)+IF(K19&lt;L19,1,0)+IF(M19&lt;N19,1,0)</f>
        <v>3</v>
      </c>
    </row>
    <row r="20" spans="1:22" ht="18.75" x14ac:dyDescent="0.3">
      <c r="B20" s="57" t="s">
        <v>125</v>
      </c>
      <c r="C20" s="58">
        <v>3</v>
      </c>
      <c r="D20" s="59" t="s">
        <v>126</v>
      </c>
      <c r="E20" s="60">
        <v>11</v>
      </c>
      <c r="F20" s="61">
        <v>7</v>
      </c>
      <c r="G20" s="60">
        <v>12</v>
      </c>
      <c r="H20" s="61">
        <v>10</v>
      </c>
      <c r="I20" s="62">
        <v>7</v>
      </c>
      <c r="J20" s="61">
        <v>11</v>
      </c>
      <c r="K20" s="60">
        <v>7</v>
      </c>
      <c r="L20" s="61">
        <v>11</v>
      </c>
      <c r="M20" s="62">
        <v>2</v>
      </c>
      <c r="N20" s="61">
        <v>11</v>
      </c>
      <c r="O20" s="62">
        <f t="shared" si="10"/>
        <v>2</v>
      </c>
      <c r="P20" s="61">
        <f t="shared" si="11"/>
        <v>3</v>
      </c>
    </row>
    <row r="21" spans="1:22" ht="15.75" customHeight="1" x14ac:dyDescent="0.3">
      <c r="B21" s="57" t="s">
        <v>127</v>
      </c>
      <c r="C21" s="58">
        <v>1</v>
      </c>
      <c r="D21" s="59" t="s">
        <v>128</v>
      </c>
      <c r="E21" s="60">
        <v>11</v>
      </c>
      <c r="F21" s="61">
        <v>4</v>
      </c>
      <c r="G21" s="60">
        <v>11</v>
      </c>
      <c r="H21" s="61">
        <v>8</v>
      </c>
      <c r="I21" s="62">
        <v>11</v>
      </c>
      <c r="J21" s="61">
        <v>5</v>
      </c>
      <c r="K21" s="60"/>
      <c r="L21" s="61"/>
      <c r="M21" s="62"/>
      <c r="N21" s="61"/>
      <c r="O21" s="62">
        <f t="shared" si="10"/>
        <v>3</v>
      </c>
      <c r="P21" s="61">
        <f t="shared" si="11"/>
        <v>0</v>
      </c>
    </row>
    <row r="22" spans="1:22" ht="15.75" customHeight="1" x14ac:dyDescent="0.3">
      <c r="B22" s="63" t="s">
        <v>129</v>
      </c>
      <c r="C22" s="64">
        <v>2</v>
      </c>
      <c r="D22" s="65" t="s">
        <v>130</v>
      </c>
      <c r="E22" s="66">
        <v>11</v>
      </c>
      <c r="F22" s="67">
        <v>4</v>
      </c>
      <c r="G22" s="66">
        <v>11</v>
      </c>
      <c r="H22" s="67">
        <v>3</v>
      </c>
      <c r="I22" s="68">
        <v>11</v>
      </c>
      <c r="J22" s="67">
        <v>3</v>
      </c>
      <c r="K22" s="66"/>
      <c r="L22" s="67"/>
      <c r="M22" s="68"/>
      <c r="N22" s="67"/>
      <c r="O22" s="68">
        <f t="shared" si="10"/>
        <v>3</v>
      </c>
      <c r="P22" s="67">
        <f t="shared" si="11"/>
        <v>0</v>
      </c>
    </row>
    <row r="23" spans="1:22" ht="15.75" customHeight="1" x14ac:dyDescent="0.25">
      <c r="B23" s="44"/>
    </row>
    <row r="24" spans="1:22" ht="15.75" customHeight="1" x14ac:dyDescent="0.25">
      <c r="B24" s="44"/>
    </row>
    <row r="25" spans="1:22" ht="15.75" customHeight="1" x14ac:dyDescent="0.25">
      <c r="B25" s="44"/>
      <c r="Q25" s="89" t="s">
        <v>100</v>
      </c>
      <c r="R25" s="90"/>
      <c r="S25" s="91" t="s">
        <v>101</v>
      </c>
      <c r="T25" s="90"/>
      <c r="U25" s="91" t="s">
        <v>102</v>
      </c>
      <c r="V25" s="92"/>
    </row>
    <row r="26" spans="1:22" ht="15.75" customHeight="1" x14ac:dyDescent="0.25">
      <c r="A26" s="16" t="str">
        <f>IF(B26="","",B26&amp;"|"&amp;D26)</f>
        <v>ESSE Balu Turbo|Colosseum-Luxus SE</v>
      </c>
      <c r="B26" s="45" t="s">
        <v>17</v>
      </c>
      <c r="C26" s="46" t="s">
        <v>103</v>
      </c>
      <c r="D26" s="47" t="s">
        <v>24</v>
      </c>
      <c r="E26" s="87" t="s">
        <v>104</v>
      </c>
      <c r="F26" s="88"/>
      <c r="G26" s="87" t="s">
        <v>105</v>
      </c>
      <c r="H26" s="88"/>
      <c r="I26" s="85" t="s">
        <v>106</v>
      </c>
      <c r="J26" s="86"/>
      <c r="K26" s="87" t="s">
        <v>107</v>
      </c>
      <c r="L26" s="88"/>
      <c r="M26" s="85" t="s">
        <v>108</v>
      </c>
      <c r="N26" s="88"/>
      <c r="O26" s="85" t="s">
        <v>109</v>
      </c>
      <c r="P26" s="86"/>
      <c r="Q26" s="48">
        <f>IF(O27&gt;P27,1,0)+IF(O28&gt;P28,1,0)+IF(O29&gt;P29,1,0)+IF(O30&gt;P30,1,0)</f>
        <v>4</v>
      </c>
      <c r="R26" s="49">
        <f>IF(O27&lt;P27,1,0)+IF(O28&lt;P28,1,0)+IF(O29&lt;P29,1,0)+IF(O30&lt;P30,1,0)</f>
        <v>0</v>
      </c>
      <c r="S26" s="49">
        <f t="shared" ref="S26:T26" si="12">SUM(O27:O30)</f>
        <v>12</v>
      </c>
      <c r="T26" s="49">
        <f t="shared" si="12"/>
        <v>1</v>
      </c>
      <c r="U26" s="49">
        <f t="shared" ref="U26:V26" si="13">SUM(E27:E30,G27:G30,I27:I30,K27:K30,M27:M30)</f>
        <v>137</v>
      </c>
      <c r="V26" s="50">
        <f t="shared" si="13"/>
        <v>69</v>
      </c>
    </row>
    <row r="27" spans="1:22" ht="15.75" customHeight="1" x14ac:dyDescent="0.3">
      <c r="B27" s="51" t="s">
        <v>124</v>
      </c>
      <c r="C27" s="52">
        <v>4</v>
      </c>
      <c r="D27" s="53" t="s">
        <v>131</v>
      </c>
      <c r="E27" s="54">
        <v>11</v>
      </c>
      <c r="F27" s="55">
        <v>3</v>
      </c>
      <c r="G27" s="54">
        <v>11</v>
      </c>
      <c r="H27" s="55">
        <v>2</v>
      </c>
      <c r="I27" s="56">
        <v>11</v>
      </c>
      <c r="J27" s="55">
        <v>2</v>
      </c>
      <c r="K27" s="54"/>
      <c r="L27" s="55"/>
      <c r="M27" s="56"/>
      <c r="N27" s="55"/>
      <c r="O27" s="56">
        <f t="shared" ref="O27:O30" si="14">IF(E27&gt;F27,1,0)+IF(G27&gt;H27,1,0)+IF(I27&gt;J27,1,0)+IF(K27&gt;L27,1,0)+IF(M27&gt;N27,1,0)</f>
        <v>3</v>
      </c>
      <c r="P27" s="55">
        <f t="shared" ref="P27:P30" si="15">IF(E27&lt;F27,1,0)+IF(G27&lt;H27,1,0)+IF(I27&lt;J27,1,0)+IF(K27&lt;L27,1,0)+IF(M27&lt;N27,1,0)</f>
        <v>0</v>
      </c>
    </row>
    <row r="28" spans="1:22" ht="15.75" customHeight="1" x14ac:dyDescent="0.3">
      <c r="B28" s="57" t="s">
        <v>126</v>
      </c>
      <c r="C28" s="58">
        <v>3</v>
      </c>
      <c r="D28" s="59" t="s">
        <v>132</v>
      </c>
      <c r="E28" s="60">
        <v>11</v>
      </c>
      <c r="F28" s="61">
        <v>3</v>
      </c>
      <c r="G28" s="60">
        <v>11</v>
      </c>
      <c r="H28" s="61">
        <v>4</v>
      </c>
      <c r="I28" s="62">
        <v>11</v>
      </c>
      <c r="J28" s="61">
        <v>4</v>
      </c>
      <c r="K28" s="60"/>
      <c r="L28" s="61"/>
      <c r="M28" s="62"/>
      <c r="N28" s="61"/>
      <c r="O28" s="62">
        <f t="shared" si="14"/>
        <v>3</v>
      </c>
      <c r="P28" s="61">
        <f t="shared" si="15"/>
        <v>0</v>
      </c>
    </row>
    <row r="29" spans="1:22" ht="15.75" customHeight="1" x14ac:dyDescent="0.3">
      <c r="B29" s="57" t="s">
        <v>128</v>
      </c>
      <c r="C29" s="58">
        <v>1</v>
      </c>
      <c r="D29" s="59" t="s">
        <v>133</v>
      </c>
      <c r="E29" s="60">
        <v>11</v>
      </c>
      <c r="F29" s="61">
        <v>5</v>
      </c>
      <c r="G29" s="60">
        <v>11</v>
      </c>
      <c r="H29" s="61">
        <v>5</v>
      </c>
      <c r="I29" s="62">
        <v>11</v>
      </c>
      <c r="J29" s="61">
        <v>8</v>
      </c>
      <c r="K29" s="60"/>
      <c r="L29" s="61"/>
      <c r="M29" s="62"/>
      <c r="N29" s="61"/>
      <c r="O29" s="62">
        <f t="shared" si="14"/>
        <v>3</v>
      </c>
      <c r="P29" s="61">
        <f t="shared" si="15"/>
        <v>0</v>
      </c>
    </row>
    <row r="30" spans="1:22" ht="15.75" customHeight="1" x14ac:dyDescent="0.3">
      <c r="B30" s="63" t="s">
        <v>130</v>
      </c>
      <c r="C30" s="64">
        <v>2</v>
      </c>
      <c r="D30" s="65" t="s">
        <v>134</v>
      </c>
      <c r="E30" s="66">
        <v>5</v>
      </c>
      <c r="F30" s="67">
        <v>11</v>
      </c>
      <c r="G30" s="66">
        <v>11</v>
      </c>
      <c r="H30" s="67">
        <v>6</v>
      </c>
      <c r="I30" s="68">
        <v>11</v>
      </c>
      <c r="J30" s="67">
        <v>7</v>
      </c>
      <c r="K30" s="66">
        <v>11</v>
      </c>
      <c r="L30" s="67">
        <v>9</v>
      </c>
      <c r="M30" s="68"/>
      <c r="N30" s="67"/>
      <c r="O30" s="68">
        <f t="shared" si="14"/>
        <v>3</v>
      </c>
      <c r="P30" s="67">
        <f t="shared" si="15"/>
        <v>1</v>
      </c>
    </row>
    <row r="31" spans="1:22" ht="15.75" customHeight="1" x14ac:dyDescent="0.25">
      <c r="B31" s="44"/>
    </row>
    <row r="32" spans="1:22" ht="15.75" customHeight="1" x14ac:dyDescent="0.25">
      <c r="B32" s="44"/>
    </row>
    <row r="33" spans="1:22" ht="15.75" customHeight="1" x14ac:dyDescent="0.25">
      <c r="B33" s="44"/>
      <c r="Q33" s="89" t="s">
        <v>100</v>
      </c>
      <c r="R33" s="90"/>
      <c r="S33" s="91" t="s">
        <v>101</v>
      </c>
      <c r="T33" s="90"/>
      <c r="U33" s="91" t="s">
        <v>102</v>
      </c>
      <c r="V33" s="92"/>
    </row>
    <row r="34" spans="1:22" ht="15.75" customHeight="1" x14ac:dyDescent="0.25">
      <c r="A34" s="16" t="str">
        <f>IF(B34="","",B34&amp;"|"&amp;D34)</f>
        <v>City Squash Club SE II.|Hajdúszoboszló SE</v>
      </c>
      <c r="B34" s="45" t="s">
        <v>36</v>
      </c>
      <c r="C34" s="46" t="s">
        <v>103</v>
      </c>
      <c r="D34" s="47" t="s">
        <v>30</v>
      </c>
      <c r="E34" s="87" t="s">
        <v>104</v>
      </c>
      <c r="F34" s="88"/>
      <c r="G34" s="87" t="s">
        <v>105</v>
      </c>
      <c r="H34" s="88"/>
      <c r="I34" s="85" t="s">
        <v>106</v>
      </c>
      <c r="J34" s="86"/>
      <c r="K34" s="87" t="s">
        <v>107</v>
      </c>
      <c r="L34" s="88"/>
      <c r="M34" s="85" t="s">
        <v>108</v>
      </c>
      <c r="N34" s="88"/>
      <c r="O34" s="85" t="s">
        <v>109</v>
      </c>
      <c r="P34" s="86"/>
      <c r="Q34" s="48">
        <f>IF(O35&gt;P35,1,0)+IF(O36&gt;P36,1,0)+IF(O37&gt;P37,1,0)+IF(O38&gt;P38,1,0)</f>
        <v>1</v>
      </c>
      <c r="R34" s="49">
        <f>IF(O35&lt;P35,1,0)+IF(O36&lt;P36,1,0)+IF(O37&lt;P37,1,0)+IF(O38&lt;P38,1,0)</f>
        <v>3</v>
      </c>
      <c r="S34" s="49">
        <f t="shared" ref="S34:T34" si="16">SUM(O35:O38)</f>
        <v>4</v>
      </c>
      <c r="T34" s="49">
        <f t="shared" si="16"/>
        <v>10</v>
      </c>
      <c r="U34" s="49">
        <f t="shared" ref="U34:V34" si="17">SUM(E35:E38,G35:G38,I35:I38,K35:K38,M35:M38)</f>
        <v>107</v>
      </c>
      <c r="V34" s="50">
        <f t="shared" si="17"/>
        <v>136</v>
      </c>
    </row>
    <row r="35" spans="1:22" ht="15.75" customHeight="1" x14ac:dyDescent="0.3">
      <c r="B35" s="51" t="s">
        <v>135</v>
      </c>
      <c r="C35" s="52">
        <v>4</v>
      </c>
      <c r="D35" s="53" t="s">
        <v>118</v>
      </c>
      <c r="E35" s="54">
        <v>4</v>
      </c>
      <c r="F35" s="55">
        <v>11</v>
      </c>
      <c r="G35" s="54">
        <v>2</v>
      </c>
      <c r="H35" s="55">
        <v>11</v>
      </c>
      <c r="I35" s="56">
        <v>5</v>
      </c>
      <c r="J35" s="55">
        <v>11</v>
      </c>
      <c r="K35" s="54"/>
      <c r="L35" s="55"/>
      <c r="M35" s="56"/>
      <c r="N35" s="55"/>
      <c r="O35" s="56">
        <f t="shared" ref="O35:O38" si="18">IF(E35&gt;F35,1,0)+IF(G35&gt;H35,1,0)+IF(I35&gt;J35,1,0)+IF(K35&gt;L35,1,0)+IF(M35&gt;N35,1,0)</f>
        <v>0</v>
      </c>
      <c r="P35" s="55">
        <f t="shared" ref="P35:P38" si="19">IF(E35&lt;F35,1,0)+IF(G35&lt;H35,1,0)+IF(I35&lt;J35,1,0)+IF(K35&lt;L35,1,0)+IF(M35&lt;N35,1,0)</f>
        <v>3</v>
      </c>
    </row>
    <row r="36" spans="1:22" ht="15.75" customHeight="1" x14ac:dyDescent="0.3">
      <c r="B36" s="57" t="s">
        <v>136</v>
      </c>
      <c r="C36" s="58">
        <v>3</v>
      </c>
      <c r="D36" s="59" t="s">
        <v>119</v>
      </c>
      <c r="E36" s="60">
        <v>5</v>
      </c>
      <c r="F36" s="61">
        <v>11</v>
      </c>
      <c r="G36" s="60">
        <v>11</v>
      </c>
      <c r="H36" s="61">
        <v>5</v>
      </c>
      <c r="I36" s="62">
        <v>8</v>
      </c>
      <c r="J36" s="61">
        <v>11</v>
      </c>
      <c r="K36" s="60">
        <v>6</v>
      </c>
      <c r="L36" s="61">
        <v>11</v>
      </c>
      <c r="M36" s="62"/>
      <c r="N36" s="61"/>
      <c r="O36" s="62">
        <f t="shared" si="18"/>
        <v>1</v>
      </c>
      <c r="P36" s="61">
        <f t="shared" si="19"/>
        <v>3</v>
      </c>
    </row>
    <row r="37" spans="1:22" ht="15.75" customHeight="1" x14ac:dyDescent="0.3">
      <c r="B37" s="57" t="s">
        <v>137</v>
      </c>
      <c r="C37" s="58">
        <v>1</v>
      </c>
      <c r="D37" s="59" t="s">
        <v>138</v>
      </c>
      <c r="E37" s="60">
        <v>8</v>
      </c>
      <c r="F37" s="61">
        <v>11</v>
      </c>
      <c r="G37" s="60">
        <v>9</v>
      </c>
      <c r="H37" s="61">
        <v>11</v>
      </c>
      <c r="I37" s="62">
        <v>9</v>
      </c>
      <c r="J37" s="61">
        <v>11</v>
      </c>
      <c r="K37" s="60"/>
      <c r="L37" s="61"/>
      <c r="M37" s="62"/>
      <c r="N37" s="61"/>
      <c r="O37" s="62">
        <f t="shared" si="18"/>
        <v>0</v>
      </c>
      <c r="P37" s="61">
        <f t="shared" si="19"/>
        <v>3</v>
      </c>
    </row>
    <row r="38" spans="1:22" ht="15.75" customHeight="1" x14ac:dyDescent="0.3">
      <c r="B38" s="63" t="s">
        <v>139</v>
      </c>
      <c r="C38" s="64">
        <v>2</v>
      </c>
      <c r="D38" s="65" t="s">
        <v>122</v>
      </c>
      <c r="E38" s="66">
        <v>7</v>
      </c>
      <c r="F38" s="67">
        <v>11</v>
      </c>
      <c r="G38" s="66">
        <v>11</v>
      </c>
      <c r="H38" s="67">
        <v>7</v>
      </c>
      <c r="I38" s="68">
        <v>11</v>
      </c>
      <c r="J38" s="67">
        <v>6</v>
      </c>
      <c r="K38" s="66">
        <v>11</v>
      </c>
      <c r="L38" s="67">
        <v>8</v>
      </c>
      <c r="M38" s="68"/>
      <c r="N38" s="67"/>
      <c r="O38" s="68">
        <f t="shared" si="18"/>
        <v>3</v>
      </c>
      <c r="P38" s="67">
        <f t="shared" si="19"/>
        <v>1</v>
      </c>
    </row>
    <row r="39" spans="1:22" ht="15.75" customHeight="1" x14ac:dyDescent="0.25">
      <c r="B39" s="44"/>
    </row>
    <row r="40" spans="1:22" ht="15.75" customHeight="1" x14ac:dyDescent="0.25">
      <c r="B40" s="44"/>
    </row>
    <row r="41" spans="1:22" ht="15.75" customHeight="1" x14ac:dyDescent="0.25">
      <c r="B41" s="44"/>
      <c r="Q41" s="89" t="s">
        <v>100</v>
      </c>
      <c r="R41" s="90"/>
      <c r="S41" s="91" t="s">
        <v>101</v>
      </c>
      <c r="T41" s="90"/>
      <c r="U41" s="91" t="s">
        <v>102</v>
      </c>
      <c r="V41" s="92"/>
    </row>
    <row r="42" spans="1:22" ht="15.75" customHeight="1" x14ac:dyDescent="0.25">
      <c r="A42" s="16" t="str">
        <f>IF(B42="","",B42&amp;"|"&amp;D42)</f>
        <v>City Squash Club SE II.|Pécsi Fallabda SE II</v>
      </c>
      <c r="B42" s="45" t="s">
        <v>36</v>
      </c>
      <c r="C42" s="46" t="s">
        <v>103</v>
      </c>
      <c r="D42" s="47" t="s">
        <v>18</v>
      </c>
      <c r="E42" s="87" t="s">
        <v>104</v>
      </c>
      <c r="F42" s="88"/>
      <c r="G42" s="87" t="s">
        <v>105</v>
      </c>
      <c r="H42" s="88"/>
      <c r="I42" s="85" t="s">
        <v>106</v>
      </c>
      <c r="J42" s="86"/>
      <c r="K42" s="87" t="s">
        <v>107</v>
      </c>
      <c r="L42" s="88"/>
      <c r="M42" s="85" t="s">
        <v>108</v>
      </c>
      <c r="N42" s="88"/>
      <c r="O42" s="85" t="s">
        <v>109</v>
      </c>
      <c r="P42" s="86"/>
      <c r="Q42" s="48">
        <f>IF(O43&gt;P43,1,0)+IF(O44&gt;P44,1,0)+IF(O45&gt;P45,1,0)+IF(O46&gt;P46,1,0)</f>
        <v>3</v>
      </c>
      <c r="R42" s="49">
        <f>IF(O43&lt;P43,1,0)+IF(O44&lt;P44,1,0)+IF(O45&lt;P45,1,0)+IF(O46&lt;P46,1,0)</f>
        <v>1</v>
      </c>
      <c r="S42" s="49">
        <f t="shared" ref="S42:T42" si="20">SUM(O43:O46)</f>
        <v>10</v>
      </c>
      <c r="T42" s="49">
        <f t="shared" si="20"/>
        <v>5</v>
      </c>
      <c r="U42" s="49">
        <f t="shared" ref="U42:V42" si="21">SUM(E43:E46,G43:G46,I43:I46,K43:K46,M43:M46)</f>
        <v>147</v>
      </c>
      <c r="V42" s="50">
        <f t="shared" si="21"/>
        <v>95</v>
      </c>
    </row>
    <row r="43" spans="1:22" ht="15.75" customHeight="1" x14ac:dyDescent="0.3">
      <c r="B43" s="51" t="s">
        <v>135</v>
      </c>
      <c r="C43" s="52">
        <v>4</v>
      </c>
      <c r="D43" s="53" t="s">
        <v>140</v>
      </c>
      <c r="E43" s="54">
        <v>8</v>
      </c>
      <c r="F43" s="55">
        <v>11</v>
      </c>
      <c r="G43" s="54">
        <v>11</v>
      </c>
      <c r="H43" s="55">
        <v>9</v>
      </c>
      <c r="I43" s="56">
        <v>8</v>
      </c>
      <c r="J43" s="55">
        <v>11</v>
      </c>
      <c r="K43" s="54">
        <v>9</v>
      </c>
      <c r="L43" s="55">
        <v>11</v>
      </c>
      <c r="M43" s="56"/>
      <c r="N43" s="55"/>
      <c r="O43" s="56">
        <f t="shared" ref="O43:O46" si="22">IF(E43&gt;F43,1,0)+IF(G43&gt;H43,1,0)+IF(I43&gt;J43,1,0)+IF(K43&gt;L43,1,0)+IF(M43&gt;N43,1,0)</f>
        <v>1</v>
      </c>
      <c r="P43" s="55">
        <f t="shared" ref="P43:P46" si="23">IF(E43&lt;F43,1,0)+IF(G43&lt;H43,1,0)+IF(I43&lt;J43,1,0)+IF(K43&lt;L43,1,0)+IF(M43&lt;N43,1,0)</f>
        <v>3</v>
      </c>
    </row>
    <row r="44" spans="1:22" ht="15.75" customHeight="1" x14ac:dyDescent="0.3">
      <c r="B44" s="57" t="s">
        <v>136</v>
      </c>
      <c r="C44" s="58">
        <v>3</v>
      </c>
      <c r="D44" s="59" t="s">
        <v>141</v>
      </c>
      <c r="E44" s="60">
        <v>12</v>
      </c>
      <c r="F44" s="61">
        <v>10</v>
      </c>
      <c r="G44" s="60">
        <v>7</v>
      </c>
      <c r="H44" s="61">
        <v>11</v>
      </c>
      <c r="I44" s="62">
        <v>11</v>
      </c>
      <c r="J44" s="61">
        <v>6</v>
      </c>
      <c r="K44" s="60">
        <v>4</v>
      </c>
      <c r="L44" s="61">
        <v>11</v>
      </c>
      <c r="M44" s="62">
        <v>11</v>
      </c>
      <c r="N44" s="61">
        <v>3</v>
      </c>
      <c r="O44" s="62">
        <f t="shared" si="22"/>
        <v>3</v>
      </c>
      <c r="P44" s="61">
        <f t="shared" si="23"/>
        <v>2</v>
      </c>
    </row>
    <row r="45" spans="1:22" ht="15.75" customHeight="1" x14ac:dyDescent="0.3">
      <c r="B45" s="57" t="s">
        <v>137</v>
      </c>
      <c r="C45" s="58">
        <v>1</v>
      </c>
      <c r="D45" s="59" t="s">
        <v>142</v>
      </c>
      <c r="E45" s="60">
        <v>11</v>
      </c>
      <c r="F45" s="61">
        <v>3</v>
      </c>
      <c r="G45" s="60">
        <v>11</v>
      </c>
      <c r="H45" s="61">
        <v>3</v>
      </c>
      <c r="I45" s="62">
        <v>11</v>
      </c>
      <c r="J45" s="61">
        <v>6</v>
      </c>
      <c r="K45" s="60"/>
      <c r="L45" s="61"/>
      <c r="M45" s="62"/>
      <c r="N45" s="61"/>
      <c r="O45" s="62">
        <f t="shared" si="22"/>
        <v>3</v>
      </c>
      <c r="P45" s="61">
        <f t="shared" si="23"/>
        <v>0</v>
      </c>
    </row>
    <row r="46" spans="1:22" ht="15.75" customHeight="1" x14ac:dyDescent="0.3">
      <c r="B46" s="63" t="s">
        <v>139</v>
      </c>
      <c r="C46" s="64">
        <v>2</v>
      </c>
      <c r="D46" s="65"/>
      <c r="E46" s="66">
        <v>11</v>
      </c>
      <c r="F46" s="67">
        <v>0</v>
      </c>
      <c r="G46" s="66">
        <v>11</v>
      </c>
      <c r="H46" s="67">
        <v>0</v>
      </c>
      <c r="I46" s="68">
        <v>11</v>
      </c>
      <c r="J46" s="67">
        <v>0</v>
      </c>
      <c r="K46" s="66"/>
      <c r="L46" s="67"/>
      <c r="M46" s="68"/>
      <c r="N46" s="67"/>
      <c r="O46" s="68">
        <f t="shared" si="22"/>
        <v>3</v>
      </c>
      <c r="P46" s="67">
        <f t="shared" si="23"/>
        <v>0</v>
      </c>
    </row>
    <row r="47" spans="1:22" ht="15.75" customHeight="1" x14ac:dyDescent="0.25">
      <c r="B47" s="44"/>
    </row>
    <row r="48" spans="1:22" ht="15.75" customHeight="1" x14ac:dyDescent="0.25">
      <c r="B48" s="44"/>
    </row>
    <row r="49" spans="1:22" ht="15.75" customHeight="1" x14ac:dyDescent="0.25">
      <c r="B49" s="44"/>
      <c r="Q49" s="89" t="s">
        <v>100</v>
      </c>
      <c r="R49" s="90"/>
      <c r="S49" s="91" t="s">
        <v>101</v>
      </c>
      <c r="T49" s="90"/>
      <c r="U49" s="91" t="s">
        <v>102</v>
      </c>
      <c r="V49" s="92"/>
    </row>
    <row r="50" spans="1:22" ht="15.75" customHeight="1" x14ac:dyDescent="0.25">
      <c r="A50" s="16" t="str">
        <f>IF(B50="","",B50&amp;"|"&amp;D50)</f>
        <v>Soproni MAFC|Szeged Squash SEII.</v>
      </c>
      <c r="B50" s="45" t="s">
        <v>21</v>
      </c>
      <c r="C50" s="46" t="s">
        <v>103</v>
      </c>
      <c r="D50" s="47" t="s">
        <v>39</v>
      </c>
      <c r="E50" s="87" t="s">
        <v>104</v>
      </c>
      <c r="F50" s="88"/>
      <c r="G50" s="87" t="s">
        <v>105</v>
      </c>
      <c r="H50" s="88"/>
      <c r="I50" s="85" t="s">
        <v>106</v>
      </c>
      <c r="J50" s="86"/>
      <c r="K50" s="87" t="s">
        <v>107</v>
      </c>
      <c r="L50" s="88"/>
      <c r="M50" s="85" t="s">
        <v>108</v>
      </c>
      <c r="N50" s="88"/>
      <c r="O50" s="85" t="s">
        <v>109</v>
      </c>
      <c r="P50" s="86"/>
      <c r="Q50" s="48">
        <f>IF(O51&gt;P51,1,0)+IF(O52&gt;P52,1,0)+IF(O53&gt;P53,1,0)+IF(O54&gt;P54,1,0)</f>
        <v>2</v>
      </c>
      <c r="R50" s="49">
        <f>IF(O51&lt;P51,1,0)+IF(O52&lt;P52,1,0)+IF(O53&lt;P53,1,0)+IF(O54&lt;P54,1,0)</f>
        <v>2</v>
      </c>
      <c r="S50" s="49">
        <f t="shared" ref="S50:T50" si="24">SUM(O51:O54)</f>
        <v>6</v>
      </c>
      <c r="T50" s="49">
        <f t="shared" si="24"/>
        <v>8</v>
      </c>
      <c r="U50" s="49">
        <f t="shared" ref="U50:V50" si="25">SUM(E51:E54,G51:G54,I51:I54,K51:K54,M51:M54)</f>
        <v>132</v>
      </c>
      <c r="V50" s="50">
        <f t="shared" si="25"/>
        <v>140</v>
      </c>
    </row>
    <row r="51" spans="1:22" ht="15.75" customHeight="1" x14ac:dyDescent="0.3">
      <c r="B51" s="51" t="s">
        <v>143</v>
      </c>
      <c r="C51" s="52">
        <v>4</v>
      </c>
      <c r="D51" s="53" t="s">
        <v>125</v>
      </c>
      <c r="E51" s="54">
        <v>5</v>
      </c>
      <c r="F51" s="55">
        <v>11</v>
      </c>
      <c r="G51" s="54">
        <v>6</v>
      </c>
      <c r="H51" s="55">
        <v>11</v>
      </c>
      <c r="I51" s="56">
        <v>11</v>
      </c>
      <c r="J51" s="55">
        <v>13</v>
      </c>
      <c r="K51" s="54"/>
      <c r="L51" s="55"/>
      <c r="M51" s="56"/>
      <c r="N51" s="55"/>
      <c r="O51" s="56">
        <f t="shared" ref="O51:O54" si="26">IF(E51&gt;F51,1,0)+IF(G51&gt;H51,1,0)+IF(I51&gt;J51,1,0)+IF(K51&gt;L51,1,0)+IF(M51&gt;N51,1,0)</f>
        <v>0</v>
      </c>
      <c r="P51" s="55">
        <f t="shared" ref="P51:P54" si="27">IF(E51&lt;F51,1,0)+IF(G51&lt;H51,1,0)+IF(I51&lt;J51,1,0)+IF(K51&lt;L51,1,0)+IF(M51&lt;N51,1,0)</f>
        <v>3</v>
      </c>
    </row>
    <row r="52" spans="1:22" ht="15.75" customHeight="1" x14ac:dyDescent="0.3">
      <c r="B52" s="57" t="s">
        <v>144</v>
      </c>
      <c r="C52" s="58">
        <v>3</v>
      </c>
      <c r="D52" s="59" t="s">
        <v>145</v>
      </c>
      <c r="E52" s="60">
        <v>11</v>
      </c>
      <c r="F52" s="61">
        <v>4</v>
      </c>
      <c r="G52" s="60">
        <v>11</v>
      </c>
      <c r="H52" s="61">
        <v>9</v>
      </c>
      <c r="I52" s="62">
        <v>9</v>
      </c>
      <c r="J52" s="61">
        <v>11</v>
      </c>
      <c r="K52" s="60">
        <v>10</v>
      </c>
      <c r="L52" s="61">
        <v>12</v>
      </c>
      <c r="M52" s="62">
        <v>12</v>
      </c>
      <c r="N52" s="61">
        <v>10</v>
      </c>
      <c r="O52" s="62">
        <f t="shared" si="26"/>
        <v>3</v>
      </c>
      <c r="P52" s="61">
        <f t="shared" si="27"/>
        <v>2</v>
      </c>
    </row>
    <row r="53" spans="1:22" ht="15.75" customHeight="1" x14ac:dyDescent="0.3">
      <c r="B53" s="57" t="s">
        <v>146</v>
      </c>
      <c r="C53" s="58">
        <v>1</v>
      </c>
      <c r="D53" s="59" t="s">
        <v>127</v>
      </c>
      <c r="E53" s="60">
        <v>11</v>
      </c>
      <c r="F53" s="61">
        <v>8</v>
      </c>
      <c r="G53" s="60">
        <v>11</v>
      </c>
      <c r="H53" s="61">
        <v>9</v>
      </c>
      <c r="I53" s="62">
        <v>11</v>
      </c>
      <c r="J53" s="61">
        <v>9</v>
      </c>
      <c r="K53" s="60"/>
      <c r="L53" s="61"/>
      <c r="M53" s="62"/>
      <c r="N53" s="61"/>
      <c r="O53" s="62">
        <f t="shared" si="26"/>
        <v>3</v>
      </c>
      <c r="P53" s="61">
        <f t="shared" si="27"/>
        <v>0</v>
      </c>
    </row>
    <row r="54" spans="1:22" ht="15.75" customHeight="1" x14ac:dyDescent="0.3">
      <c r="B54" s="63" t="s">
        <v>147</v>
      </c>
      <c r="C54" s="64">
        <v>2</v>
      </c>
      <c r="D54" s="65" t="s">
        <v>129</v>
      </c>
      <c r="E54" s="66">
        <v>9</v>
      </c>
      <c r="F54" s="67">
        <v>11</v>
      </c>
      <c r="G54" s="66">
        <v>8</v>
      </c>
      <c r="H54" s="67">
        <v>11</v>
      </c>
      <c r="I54" s="68">
        <v>7</v>
      </c>
      <c r="J54" s="67">
        <v>11</v>
      </c>
      <c r="K54" s="66"/>
      <c r="L54" s="67"/>
      <c r="M54" s="68"/>
      <c r="N54" s="67"/>
      <c r="O54" s="68">
        <f t="shared" si="26"/>
        <v>0</v>
      </c>
      <c r="P54" s="67">
        <f t="shared" si="27"/>
        <v>3</v>
      </c>
    </row>
    <row r="55" spans="1:22" ht="15.75" customHeight="1" x14ac:dyDescent="0.25">
      <c r="B55" s="44"/>
    </row>
    <row r="56" spans="1:22" ht="15.75" customHeight="1" x14ac:dyDescent="0.25">
      <c r="B56" s="44"/>
    </row>
    <row r="57" spans="1:22" ht="15.75" customHeight="1" x14ac:dyDescent="0.25">
      <c r="B57" s="44"/>
      <c r="Q57" s="89" t="s">
        <v>100</v>
      </c>
      <c r="R57" s="90"/>
      <c r="S57" s="91" t="s">
        <v>101</v>
      </c>
      <c r="T57" s="90"/>
      <c r="U57" s="91" t="s">
        <v>102</v>
      </c>
      <c r="V57" s="92"/>
    </row>
    <row r="58" spans="1:22" ht="15.75" customHeight="1" x14ac:dyDescent="0.25">
      <c r="A58" s="16" t="str">
        <f>IF(B58="","",B58&amp;"|"&amp;D58)</f>
        <v>Pécsi Fallabda SE II|Hajdúszoboszló SE</v>
      </c>
      <c r="B58" s="45" t="s">
        <v>18</v>
      </c>
      <c r="C58" s="46" t="s">
        <v>103</v>
      </c>
      <c r="D58" s="47" t="s">
        <v>30</v>
      </c>
      <c r="E58" s="87" t="s">
        <v>104</v>
      </c>
      <c r="F58" s="88"/>
      <c r="G58" s="87" t="s">
        <v>105</v>
      </c>
      <c r="H58" s="88"/>
      <c r="I58" s="85" t="s">
        <v>106</v>
      </c>
      <c r="J58" s="86"/>
      <c r="K58" s="87" t="s">
        <v>107</v>
      </c>
      <c r="L58" s="88"/>
      <c r="M58" s="85" t="s">
        <v>108</v>
      </c>
      <c r="N58" s="88"/>
      <c r="O58" s="85" t="s">
        <v>109</v>
      </c>
      <c r="P58" s="86"/>
      <c r="Q58" s="48">
        <f>IF(O59&gt;P59,1,0)+IF(O60&gt;P60,1,0)+IF(O61&gt;P61,1,0)+IF(O62&gt;P62,1,0)</f>
        <v>0</v>
      </c>
      <c r="R58" s="49">
        <f>IF(O59&lt;P59,1,0)+IF(O60&lt;P60,1,0)+IF(O61&lt;P61,1,0)+IF(O62&lt;P62,1,0)</f>
        <v>4</v>
      </c>
      <c r="S58" s="49">
        <f t="shared" ref="S58:T58" si="28">SUM(O59:O62)</f>
        <v>0</v>
      </c>
      <c r="T58" s="49">
        <f t="shared" si="28"/>
        <v>12</v>
      </c>
      <c r="U58" s="49">
        <f t="shared" ref="U58:V58" si="29">SUM(E59:E62,G59:G62,I59:I62,K59:K62,M59:M62)</f>
        <v>40</v>
      </c>
      <c r="V58" s="50">
        <f t="shared" si="29"/>
        <v>132</v>
      </c>
    </row>
    <row r="59" spans="1:22" ht="15.75" customHeight="1" x14ac:dyDescent="0.3">
      <c r="B59" s="51" t="s">
        <v>140</v>
      </c>
      <c r="C59" s="52">
        <v>4</v>
      </c>
      <c r="D59" s="53" t="s">
        <v>118</v>
      </c>
      <c r="E59" s="54">
        <v>6</v>
      </c>
      <c r="F59" s="55">
        <v>11</v>
      </c>
      <c r="G59" s="54">
        <v>5</v>
      </c>
      <c r="H59" s="55">
        <v>11</v>
      </c>
      <c r="I59" s="56">
        <v>4</v>
      </c>
      <c r="J59" s="55">
        <v>11</v>
      </c>
      <c r="K59" s="54"/>
      <c r="L59" s="55"/>
      <c r="M59" s="56"/>
      <c r="N59" s="55"/>
      <c r="O59" s="56">
        <f t="shared" ref="O59:O62" si="30">IF(E59&gt;F59,1,0)+IF(G59&gt;H59,1,0)+IF(I59&gt;J59,1,0)+IF(K59&gt;L59,1,0)+IF(M59&gt;N59,1,0)</f>
        <v>0</v>
      </c>
      <c r="P59" s="55">
        <f t="shared" ref="P59:P62" si="31">IF(E59&lt;F59,1,0)+IF(G59&lt;H59,1,0)+IF(I59&lt;J59,1,0)+IF(K59&lt;L59,1,0)+IF(M59&lt;N59,1,0)</f>
        <v>3</v>
      </c>
    </row>
    <row r="60" spans="1:22" ht="15.75" customHeight="1" x14ac:dyDescent="0.3">
      <c r="B60" s="57" t="s">
        <v>141</v>
      </c>
      <c r="C60" s="58">
        <v>3</v>
      </c>
      <c r="D60" s="59" t="s">
        <v>119</v>
      </c>
      <c r="E60" s="60">
        <v>3</v>
      </c>
      <c r="F60" s="61">
        <v>11</v>
      </c>
      <c r="G60" s="60">
        <v>6</v>
      </c>
      <c r="H60" s="61">
        <v>11</v>
      </c>
      <c r="I60" s="62">
        <v>3</v>
      </c>
      <c r="J60" s="61">
        <v>11</v>
      </c>
      <c r="K60" s="60"/>
      <c r="L60" s="61"/>
      <c r="M60" s="62"/>
      <c r="N60" s="61"/>
      <c r="O60" s="62">
        <f t="shared" si="30"/>
        <v>0</v>
      </c>
      <c r="P60" s="61">
        <f t="shared" si="31"/>
        <v>3</v>
      </c>
    </row>
    <row r="61" spans="1:22" ht="15.75" customHeight="1" x14ac:dyDescent="0.3">
      <c r="B61" s="57" t="s">
        <v>142</v>
      </c>
      <c r="C61" s="58">
        <v>1</v>
      </c>
      <c r="D61" s="59" t="s">
        <v>138</v>
      </c>
      <c r="E61" s="60">
        <v>2</v>
      </c>
      <c r="F61" s="61">
        <v>11</v>
      </c>
      <c r="G61" s="60">
        <v>6</v>
      </c>
      <c r="H61" s="61">
        <v>11</v>
      </c>
      <c r="I61" s="62">
        <v>5</v>
      </c>
      <c r="J61" s="61">
        <v>11</v>
      </c>
      <c r="K61" s="60"/>
      <c r="L61" s="61"/>
      <c r="M61" s="62"/>
      <c r="N61" s="61"/>
      <c r="O61" s="62">
        <f t="shared" si="30"/>
        <v>0</v>
      </c>
      <c r="P61" s="61">
        <f t="shared" si="31"/>
        <v>3</v>
      </c>
    </row>
    <row r="62" spans="1:22" ht="15.75" customHeight="1" x14ac:dyDescent="0.3">
      <c r="B62" s="63"/>
      <c r="C62" s="64">
        <v>2</v>
      </c>
      <c r="D62" s="65" t="s">
        <v>122</v>
      </c>
      <c r="E62" s="66">
        <v>0</v>
      </c>
      <c r="F62" s="67">
        <v>11</v>
      </c>
      <c r="G62" s="66">
        <v>0</v>
      </c>
      <c r="H62" s="67">
        <v>11</v>
      </c>
      <c r="I62" s="68">
        <v>0</v>
      </c>
      <c r="J62" s="67">
        <v>11</v>
      </c>
      <c r="K62" s="66"/>
      <c r="L62" s="67"/>
      <c r="M62" s="68"/>
      <c r="N62" s="67"/>
      <c r="O62" s="68">
        <f t="shared" si="30"/>
        <v>0</v>
      </c>
      <c r="P62" s="67">
        <f t="shared" si="31"/>
        <v>3</v>
      </c>
    </row>
    <row r="63" spans="1:22" ht="15.75" customHeight="1" x14ac:dyDescent="0.25">
      <c r="B63" s="44"/>
    </row>
    <row r="64" spans="1:22" ht="15.75" customHeight="1" x14ac:dyDescent="0.25">
      <c r="B64" s="44"/>
    </row>
    <row r="65" spans="1:22" ht="15.75" customHeight="1" x14ac:dyDescent="0.25">
      <c r="B65" s="44"/>
      <c r="Q65" s="89" t="s">
        <v>100</v>
      </c>
      <c r="R65" s="90"/>
      <c r="S65" s="91" t="s">
        <v>101</v>
      </c>
      <c r="T65" s="90"/>
      <c r="U65" s="91" t="s">
        <v>102</v>
      </c>
      <c r="V65" s="92"/>
    </row>
    <row r="66" spans="1:22" ht="15.75" customHeight="1" x14ac:dyDescent="0.25">
      <c r="A66" s="16" t="str">
        <f>IF(B66="","",B66&amp;"|"&amp;D66)</f>
        <v>ESSE Balu Turbo|Csé-Team Labda Egylet II.</v>
      </c>
      <c r="B66" s="45" t="s">
        <v>17</v>
      </c>
      <c r="C66" s="46" t="s">
        <v>103</v>
      </c>
      <c r="D66" s="47" t="s">
        <v>33</v>
      </c>
      <c r="E66" s="87" t="s">
        <v>104</v>
      </c>
      <c r="F66" s="88"/>
      <c r="G66" s="87" t="s">
        <v>105</v>
      </c>
      <c r="H66" s="88"/>
      <c r="I66" s="85" t="s">
        <v>106</v>
      </c>
      <c r="J66" s="86"/>
      <c r="K66" s="87" t="s">
        <v>107</v>
      </c>
      <c r="L66" s="88"/>
      <c r="M66" s="85" t="s">
        <v>108</v>
      </c>
      <c r="N66" s="88"/>
      <c r="O66" s="85" t="s">
        <v>109</v>
      </c>
      <c r="P66" s="86"/>
      <c r="Q66" s="48">
        <f>IF(O67&gt;P67,1,0)+IF(O68&gt;P68,1,0)+IF(O69&gt;P69,1,0)+IF(O70&gt;P70,1,0)</f>
        <v>1</v>
      </c>
      <c r="R66" s="49">
        <f>IF(O67&lt;P67,1,0)+IF(O68&lt;P68,1,0)+IF(O69&lt;P69,1,0)+IF(O70&lt;P70,1,0)</f>
        <v>3</v>
      </c>
      <c r="S66" s="49">
        <f t="shared" ref="S66:T66" si="32">SUM(O67:O70)</f>
        <v>3</v>
      </c>
      <c r="T66" s="49">
        <f t="shared" si="32"/>
        <v>9</v>
      </c>
      <c r="U66" s="49">
        <f t="shared" ref="U66:V66" si="33">SUM(E67:E70,G67:G70,I67:I70,K67:K70,M67:M70)</f>
        <v>84</v>
      </c>
      <c r="V66" s="50">
        <f t="shared" si="33"/>
        <v>116</v>
      </c>
    </row>
    <row r="67" spans="1:22" ht="15.75" customHeight="1" x14ac:dyDescent="0.3">
      <c r="B67" s="51" t="s">
        <v>124</v>
      </c>
      <c r="C67" s="52">
        <v>4</v>
      </c>
      <c r="D67" s="53" t="s">
        <v>110</v>
      </c>
      <c r="E67" s="54">
        <v>11</v>
      </c>
      <c r="F67" s="55">
        <v>3</v>
      </c>
      <c r="G67" s="54">
        <v>11</v>
      </c>
      <c r="H67" s="55">
        <v>6</v>
      </c>
      <c r="I67" s="56">
        <v>11</v>
      </c>
      <c r="J67" s="55">
        <v>7</v>
      </c>
      <c r="K67" s="54"/>
      <c r="L67" s="55"/>
      <c r="M67" s="56"/>
      <c r="N67" s="55"/>
      <c r="O67" s="56">
        <f t="shared" ref="O67:O70" si="34">IF(E67&gt;F67,1,0)+IF(G67&gt;H67,1,0)+IF(I67&gt;J67,1,0)+IF(K67&gt;L67,1,0)+IF(M67&gt;N67,1,0)</f>
        <v>3</v>
      </c>
      <c r="P67" s="55">
        <f t="shared" ref="P67:P70" si="35">IF(E67&lt;F67,1,0)+IF(G67&lt;H67,1,0)+IF(I67&lt;J67,1,0)+IF(K67&lt;L67,1,0)+IF(M67&lt;N67,1,0)</f>
        <v>0</v>
      </c>
    </row>
    <row r="68" spans="1:22" ht="15.75" customHeight="1" x14ac:dyDescent="0.3">
      <c r="B68" s="57" t="s">
        <v>126</v>
      </c>
      <c r="C68" s="58">
        <v>3</v>
      </c>
      <c r="D68" s="59" t="s">
        <v>112</v>
      </c>
      <c r="E68" s="60">
        <v>6</v>
      </c>
      <c r="F68" s="61">
        <v>11</v>
      </c>
      <c r="G68" s="60">
        <v>5</v>
      </c>
      <c r="H68" s="61">
        <v>11</v>
      </c>
      <c r="I68" s="62">
        <v>4</v>
      </c>
      <c r="J68" s="61">
        <v>11</v>
      </c>
      <c r="K68" s="60"/>
      <c r="L68" s="61"/>
      <c r="M68" s="62"/>
      <c r="N68" s="61"/>
      <c r="O68" s="62">
        <f t="shared" si="34"/>
        <v>0</v>
      </c>
      <c r="P68" s="61">
        <f t="shared" si="35"/>
        <v>3</v>
      </c>
    </row>
    <row r="69" spans="1:22" ht="15.75" customHeight="1" x14ac:dyDescent="0.3">
      <c r="B69" s="57" t="s">
        <v>128</v>
      </c>
      <c r="C69" s="58">
        <v>1</v>
      </c>
      <c r="D69" s="59" t="s">
        <v>148</v>
      </c>
      <c r="E69" s="60">
        <v>7</v>
      </c>
      <c r="F69" s="61">
        <v>11</v>
      </c>
      <c r="G69" s="60">
        <v>10</v>
      </c>
      <c r="H69" s="61">
        <v>12</v>
      </c>
      <c r="I69" s="62">
        <v>7</v>
      </c>
      <c r="J69" s="61">
        <v>11</v>
      </c>
      <c r="K69" s="60"/>
      <c r="L69" s="61"/>
      <c r="M69" s="62"/>
      <c r="N69" s="61"/>
      <c r="O69" s="62">
        <f t="shared" si="34"/>
        <v>0</v>
      </c>
      <c r="P69" s="61">
        <f t="shared" si="35"/>
        <v>3</v>
      </c>
    </row>
    <row r="70" spans="1:22" ht="15.75" customHeight="1" x14ac:dyDescent="0.3">
      <c r="B70" s="63" t="s">
        <v>130</v>
      </c>
      <c r="C70" s="64">
        <v>2</v>
      </c>
      <c r="D70" s="65" t="s">
        <v>116</v>
      </c>
      <c r="E70" s="66">
        <v>2</v>
      </c>
      <c r="F70" s="67">
        <v>11</v>
      </c>
      <c r="G70" s="66">
        <v>2</v>
      </c>
      <c r="H70" s="67">
        <v>11</v>
      </c>
      <c r="I70" s="68">
        <v>8</v>
      </c>
      <c r="J70" s="67">
        <v>11</v>
      </c>
      <c r="K70" s="66"/>
      <c r="L70" s="67"/>
      <c r="M70" s="68"/>
      <c r="N70" s="67"/>
      <c r="O70" s="68">
        <f t="shared" si="34"/>
        <v>0</v>
      </c>
      <c r="P70" s="67">
        <f t="shared" si="35"/>
        <v>3</v>
      </c>
    </row>
    <row r="71" spans="1:22" ht="15.75" customHeight="1" x14ac:dyDescent="0.25">
      <c r="B71" s="44"/>
    </row>
    <row r="72" spans="1:22" ht="15.75" customHeight="1" x14ac:dyDescent="0.25">
      <c r="B72" s="44"/>
    </row>
    <row r="73" spans="1:22" ht="15.75" customHeight="1" x14ac:dyDescent="0.25">
      <c r="B73" s="44"/>
      <c r="Q73" s="89" t="s">
        <v>100</v>
      </c>
      <c r="R73" s="90"/>
      <c r="S73" s="91" t="s">
        <v>101</v>
      </c>
      <c r="T73" s="90"/>
      <c r="U73" s="91" t="s">
        <v>102</v>
      </c>
      <c r="V73" s="92"/>
    </row>
    <row r="74" spans="1:22" ht="15.75" customHeight="1" x14ac:dyDescent="0.25">
      <c r="A74" s="16" t="str">
        <f>IF(B74="","",B74&amp;"|"&amp;D74)</f>
        <v>Colosseum-Luxus SE|Soproni MAFC</v>
      </c>
      <c r="B74" s="45" t="s">
        <v>24</v>
      </c>
      <c r="C74" s="46" t="s">
        <v>103</v>
      </c>
      <c r="D74" s="47" t="s">
        <v>21</v>
      </c>
      <c r="E74" s="87" t="s">
        <v>104</v>
      </c>
      <c r="F74" s="88"/>
      <c r="G74" s="87" t="s">
        <v>105</v>
      </c>
      <c r="H74" s="88"/>
      <c r="I74" s="85" t="s">
        <v>106</v>
      </c>
      <c r="J74" s="86"/>
      <c r="K74" s="87" t="s">
        <v>107</v>
      </c>
      <c r="L74" s="88"/>
      <c r="M74" s="85" t="s">
        <v>108</v>
      </c>
      <c r="N74" s="88"/>
      <c r="O74" s="85" t="s">
        <v>109</v>
      </c>
      <c r="P74" s="86"/>
      <c r="Q74" s="48">
        <f>IF(O75&gt;P75,1,0)+IF(O76&gt;P76,1,0)+IF(O77&gt;P77,1,0)+IF(O78&gt;P78,1,0)</f>
        <v>1</v>
      </c>
      <c r="R74" s="49">
        <f>IF(O75&lt;P75,1,0)+IF(O76&lt;P76,1,0)+IF(O77&lt;P77,1,0)+IF(O78&lt;P78,1,0)</f>
        <v>3</v>
      </c>
      <c r="S74" s="49">
        <f t="shared" ref="S74:T74" si="36">SUM(O75:O78)</f>
        <v>3</v>
      </c>
      <c r="T74" s="49">
        <f t="shared" si="36"/>
        <v>10</v>
      </c>
      <c r="U74" s="49">
        <f t="shared" ref="U74:V74" si="37">SUM(E75:E78,G75:G78,I75:I78,K75:K78,M75:M78)</f>
        <v>90</v>
      </c>
      <c r="V74" s="50">
        <f t="shared" si="37"/>
        <v>134</v>
      </c>
    </row>
    <row r="75" spans="1:22" ht="15.75" customHeight="1" x14ac:dyDescent="0.3">
      <c r="B75" s="51" t="s">
        <v>131</v>
      </c>
      <c r="C75" s="52">
        <v>4</v>
      </c>
      <c r="D75" s="53" t="s">
        <v>143</v>
      </c>
      <c r="E75" s="54">
        <v>11</v>
      </c>
      <c r="F75" s="55">
        <v>7</v>
      </c>
      <c r="G75" s="54">
        <v>10</v>
      </c>
      <c r="H75" s="55">
        <v>12</v>
      </c>
      <c r="I75" s="56">
        <v>11</v>
      </c>
      <c r="J75" s="55">
        <v>7</v>
      </c>
      <c r="K75" s="54">
        <v>11</v>
      </c>
      <c r="L75" s="55">
        <v>7</v>
      </c>
      <c r="M75" s="56"/>
      <c r="N75" s="55"/>
      <c r="O75" s="56">
        <f t="shared" ref="O75:O78" si="38">IF(E75&gt;F75,1,0)+IF(G75&gt;H75,1,0)+IF(I75&gt;J75,1,0)+IF(K75&gt;L75,1,0)+IF(M75&gt;N75,1,0)</f>
        <v>3</v>
      </c>
      <c r="P75" s="55">
        <f t="shared" ref="P75:P78" si="39">IF(E75&lt;F75,1,0)+IF(G75&lt;H75,1,0)+IF(I75&lt;J75,1,0)+IF(K75&lt;L75,1,0)+IF(M75&lt;N75,1,0)</f>
        <v>1</v>
      </c>
    </row>
    <row r="76" spans="1:22" ht="15.75" customHeight="1" x14ac:dyDescent="0.3">
      <c r="B76" s="57" t="s">
        <v>132</v>
      </c>
      <c r="C76" s="58">
        <v>3</v>
      </c>
      <c r="D76" s="59" t="s">
        <v>144</v>
      </c>
      <c r="E76" s="60">
        <v>1</v>
      </c>
      <c r="F76" s="61">
        <v>11</v>
      </c>
      <c r="G76" s="60">
        <v>11</v>
      </c>
      <c r="H76" s="61">
        <v>13</v>
      </c>
      <c r="I76" s="62">
        <v>2</v>
      </c>
      <c r="J76" s="61">
        <v>11</v>
      </c>
      <c r="K76" s="60"/>
      <c r="L76" s="61"/>
      <c r="M76" s="62"/>
      <c r="N76" s="61"/>
      <c r="O76" s="62">
        <f t="shared" si="38"/>
        <v>0</v>
      </c>
      <c r="P76" s="61">
        <f t="shared" si="39"/>
        <v>3</v>
      </c>
    </row>
    <row r="77" spans="1:22" ht="15.75" customHeight="1" x14ac:dyDescent="0.3">
      <c r="B77" s="57" t="s">
        <v>133</v>
      </c>
      <c r="C77" s="58">
        <v>1</v>
      </c>
      <c r="D77" s="59" t="s">
        <v>146</v>
      </c>
      <c r="E77" s="60">
        <v>7</v>
      </c>
      <c r="F77" s="61">
        <v>11</v>
      </c>
      <c r="G77" s="60">
        <v>6</v>
      </c>
      <c r="H77" s="61">
        <v>11</v>
      </c>
      <c r="I77" s="62">
        <v>7</v>
      </c>
      <c r="J77" s="61">
        <v>11</v>
      </c>
      <c r="K77" s="60"/>
      <c r="L77" s="61"/>
      <c r="M77" s="62"/>
      <c r="N77" s="61"/>
      <c r="O77" s="62">
        <f t="shared" si="38"/>
        <v>0</v>
      </c>
      <c r="P77" s="61">
        <f t="shared" si="39"/>
        <v>3</v>
      </c>
    </row>
    <row r="78" spans="1:22" ht="15.75" customHeight="1" x14ac:dyDescent="0.3">
      <c r="B78" s="63" t="s">
        <v>134</v>
      </c>
      <c r="C78" s="64">
        <v>2</v>
      </c>
      <c r="D78" s="65" t="s">
        <v>147</v>
      </c>
      <c r="E78" s="66">
        <v>2</v>
      </c>
      <c r="F78" s="67">
        <v>11</v>
      </c>
      <c r="G78" s="66">
        <v>7</v>
      </c>
      <c r="H78" s="67">
        <v>11</v>
      </c>
      <c r="I78" s="68">
        <v>4</v>
      </c>
      <c r="J78" s="67">
        <v>11</v>
      </c>
      <c r="K78" s="66"/>
      <c r="L78" s="67"/>
      <c r="M78" s="68"/>
      <c r="N78" s="67"/>
      <c r="O78" s="68">
        <f t="shared" si="38"/>
        <v>0</v>
      </c>
      <c r="P78" s="67">
        <f t="shared" si="39"/>
        <v>3</v>
      </c>
    </row>
    <row r="79" spans="1:22" ht="15.75" customHeight="1" x14ac:dyDescent="0.25">
      <c r="B79" s="44"/>
    </row>
    <row r="80" spans="1:22" ht="15.75" customHeight="1" x14ac:dyDescent="0.25">
      <c r="B80" s="44"/>
    </row>
    <row r="81" spans="1:22" ht="15.75" customHeight="1" x14ac:dyDescent="0.25">
      <c r="B81" s="44"/>
      <c r="Q81" s="89" t="s">
        <v>100</v>
      </c>
      <c r="R81" s="90"/>
      <c r="S81" s="91" t="s">
        <v>101</v>
      </c>
      <c r="T81" s="90"/>
      <c r="U81" s="91" t="s">
        <v>102</v>
      </c>
      <c r="V81" s="92"/>
    </row>
    <row r="82" spans="1:22" ht="15.75" customHeight="1" x14ac:dyDescent="0.25">
      <c r="A82" s="16" t="str">
        <f>IF(B82="","",B82&amp;"|"&amp;D82)</f>
        <v>City Squash Club SE II.|Szeged Squash SEII.</v>
      </c>
      <c r="B82" s="45" t="s">
        <v>36</v>
      </c>
      <c r="C82" s="46" t="s">
        <v>103</v>
      </c>
      <c r="D82" s="47" t="s">
        <v>39</v>
      </c>
      <c r="E82" s="87" t="s">
        <v>104</v>
      </c>
      <c r="F82" s="88"/>
      <c r="G82" s="87" t="s">
        <v>105</v>
      </c>
      <c r="H82" s="88"/>
      <c r="I82" s="85" t="s">
        <v>106</v>
      </c>
      <c r="J82" s="86"/>
      <c r="K82" s="87" t="s">
        <v>107</v>
      </c>
      <c r="L82" s="88"/>
      <c r="M82" s="85" t="s">
        <v>108</v>
      </c>
      <c r="N82" s="88"/>
      <c r="O82" s="85" t="s">
        <v>109</v>
      </c>
      <c r="P82" s="86"/>
      <c r="Q82" s="48">
        <f>IF(O83&gt;P83,1,0)+IF(O84&gt;P84,1,0)+IF(O85&gt;P85,1,0)+IF(O86&gt;P86,1,0)</f>
        <v>3</v>
      </c>
      <c r="R82" s="49">
        <f>IF(O83&lt;P83,1,0)+IF(O84&lt;P84,1,0)+IF(O85&lt;P85,1,0)+IF(O86&lt;P86,1,0)</f>
        <v>1</v>
      </c>
      <c r="S82" s="49">
        <f t="shared" ref="S82:T82" si="40">SUM(O83:O86)</f>
        <v>9</v>
      </c>
      <c r="T82" s="49">
        <f t="shared" si="40"/>
        <v>9</v>
      </c>
      <c r="U82" s="49">
        <f t="shared" ref="U82:V82" si="41">SUM(E83:E86,G83:G86,I83:I86,K83:K86,M83:M86)</f>
        <v>170</v>
      </c>
      <c r="V82" s="50">
        <f t="shared" si="41"/>
        <v>160</v>
      </c>
    </row>
    <row r="83" spans="1:22" ht="15.75" customHeight="1" x14ac:dyDescent="0.3">
      <c r="B83" s="51" t="s">
        <v>135</v>
      </c>
      <c r="C83" s="52">
        <v>4</v>
      </c>
      <c r="D83" s="53" t="s">
        <v>125</v>
      </c>
      <c r="E83" s="54">
        <v>0</v>
      </c>
      <c r="F83" s="55">
        <v>11</v>
      </c>
      <c r="G83" s="54">
        <v>10</v>
      </c>
      <c r="H83" s="55">
        <v>12</v>
      </c>
      <c r="I83" s="56">
        <v>9</v>
      </c>
      <c r="J83" s="55">
        <v>11</v>
      </c>
      <c r="K83" s="54"/>
      <c r="L83" s="55"/>
      <c r="M83" s="56"/>
      <c r="N83" s="55"/>
      <c r="O83" s="56">
        <f t="shared" ref="O83:O86" si="42">IF(E83&gt;F83,1,0)+IF(G83&gt;H83,1,0)+IF(I83&gt;J83,1,0)+IF(K83&gt;L83,1,0)+IF(M83&gt;N83,1,0)</f>
        <v>0</v>
      </c>
      <c r="P83" s="55">
        <f t="shared" ref="P83:P86" si="43">IF(E83&lt;F83,1,0)+IF(G83&lt;H83,1,0)+IF(I83&lt;J83,1,0)+IF(K83&lt;L83,1,0)+IF(M83&lt;N83,1,0)</f>
        <v>3</v>
      </c>
    </row>
    <row r="84" spans="1:22" ht="15.75" customHeight="1" x14ac:dyDescent="0.3">
      <c r="B84" s="57" t="s">
        <v>136</v>
      </c>
      <c r="C84" s="58">
        <v>3</v>
      </c>
      <c r="D84" s="59" t="s">
        <v>145</v>
      </c>
      <c r="E84" s="60">
        <v>11</v>
      </c>
      <c r="F84" s="61">
        <v>7</v>
      </c>
      <c r="G84" s="60">
        <v>12</v>
      </c>
      <c r="H84" s="61">
        <v>14</v>
      </c>
      <c r="I84" s="62">
        <v>10</v>
      </c>
      <c r="J84" s="61">
        <v>12</v>
      </c>
      <c r="K84" s="60">
        <v>11</v>
      </c>
      <c r="L84" s="61">
        <v>8</v>
      </c>
      <c r="M84" s="62">
        <v>11</v>
      </c>
      <c r="N84" s="61">
        <v>8</v>
      </c>
      <c r="O84" s="62">
        <f t="shared" si="42"/>
        <v>3</v>
      </c>
      <c r="P84" s="61">
        <f t="shared" si="43"/>
        <v>2</v>
      </c>
    </row>
    <row r="85" spans="1:22" ht="15.75" customHeight="1" x14ac:dyDescent="0.3">
      <c r="B85" s="57" t="s">
        <v>137</v>
      </c>
      <c r="C85" s="58">
        <v>1</v>
      </c>
      <c r="D85" s="59" t="s">
        <v>127</v>
      </c>
      <c r="E85" s="60">
        <v>11</v>
      </c>
      <c r="F85" s="61">
        <v>6</v>
      </c>
      <c r="G85" s="60">
        <v>7</v>
      </c>
      <c r="H85" s="61">
        <v>11</v>
      </c>
      <c r="I85" s="62">
        <v>5</v>
      </c>
      <c r="J85" s="61">
        <v>11</v>
      </c>
      <c r="K85" s="60">
        <v>11</v>
      </c>
      <c r="L85" s="61">
        <v>5</v>
      </c>
      <c r="M85" s="62">
        <v>11</v>
      </c>
      <c r="N85" s="61">
        <v>5</v>
      </c>
      <c r="O85" s="62">
        <f t="shared" si="42"/>
        <v>3</v>
      </c>
      <c r="P85" s="61">
        <f t="shared" si="43"/>
        <v>2</v>
      </c>
    </row>
    <row r="86" spans="1:22" ht="15.75" customHeight="1" x14ac:dyDescent="0.3">
      <c r="B86" s="63" t="s">
        <v>139</v>
      </c>
      <c r="C86" s="64">
        <v>2</v>
      </c>
      <c r="D86" s="65" t="s">
        <v>129</v>
      </c>
      <c r="E86" s="66">
        <v>11</v>
      </c>
      <c r="F86" s="67">
        <v>4</v>
      </c>
      <c r="G86" s="66">
        <v>11</v>
      </c>
      <c r="H86" s="67">
        <v>5</v>
      </c>
      <c r="I86" s="68">
        <v>10</v>
      </c>
      <c r="J86" s="67">
        <v>12</v>
      </c>
      <c r="K86" s="66">
        <v>8</v>
      </c>
      <c r="L86" s="67">
        <v>11</v>
      </c>
      <c r="M86" s="68">
        <v>11</v>
      </c>
      <c r="N86" s="67">
        <v>7</v>
      </c>
      <c r="O86" s="68">
        <f t="shared" si="42"/>
        <v>3</v>
      </c>
      <c r="P86" s="67">
        <f t="shared" si="43"/>
        <v>2</v>
      </c>
    </row>
    <row r="87" spans="1:22" ht="15.75" customHeight="1" x14ac:dyDescent="0.25">
      <c r="B87" s="44"/>
    </row>
    <row r="88" spans="1:22" ht="15.75" customHeight="1" x14ac:dyDescent="0.25">
      <c r="B88" s="44"/>
    </row>
    <row r="89" spans="1:22" ht="15.75" customHeight="1" x14ac:dyDescent="0.25">
      <c r="B89" s="44"/>
      <c r="Q89" s="89" t="s">
        <v>100</v>
      </c>
      <c r="R89" s="90"/>
      <c r="S89" s="91" t="s">
        <v>101</v>
      </c>
      <c r="T89" s="90"/>
      <c r="U89" s="91" t="s">
        <v>102</v>
      </c>
      <c r="V89" s="92"/>
    </row>
    <row r="90" spans="1:22" ht="15.75" customHeight="1" x14ac:dyDescent="0.25">
      <c r="A90" s="16" t="str">
        <f>IF(B90="","",B90&amp;"|"&amp;D90)</f>
        <v>Csé-Team Labda Egylet II.|Colosseum-Luxus SE</v>
      </c>
      <c r="B90" s="45" t="s">
        <v>33</v>
      </c>
      <c r="C90" s="46" t="s">
        <v>103</v>
      </c>
      <c r="D90" s="47" t="s">
        <v>24</v>
      </c>
      <c r="E90" s="87" t="s">
        <v>104</v>
      </c>
      <c r="F90" s="88"/>
      <c r="G90" s="87" t="s">
        <v>105</v>
      </c>
      <c r="H90" s="88"/>
      <c r="I90" s="85" t="s">
        <v>106</v>
      </c>
      <c r="J90" s="86"/>
      <c r="K90" s="87" t="s">
        <v>107</v>
      </c>
      <c r="L90" s="88"/>
      <c r="M90" s="85" t="s">
        <v>108</v>
      </c>
      <c r="N90" s="88"/>
      <c r="O90" s="85" t="s">
        <v>109</v>
      </c>
      <c r="P90" s="86"/>
      <c r="Q90" s="48">
        <f>IF(O91&gt;P91,1,0)+IF(O92&gt;P92,1,0)+IF(O93&gt;P93,1,0)+IF(O94&gt;P94,1,0)</f>
        <v>4</v>
      </c>
      <c r="R90" s="49">
        <f>IF(O91&lt;P91,1,0)+IF(O92&lt;P92,1,0)+IF(O93&lt;P93,1,0)+IF(O94&lt;P94,1,0)</f>
        <v>0</v>
      </c>
      <c r="S90" s="49">
        <f t="shared" ref="S90:T90" si="44">SUM(O91:O94)</f>
        <v>12</v>
      </c>
      <c r="T90" s="49">
        <f t="shared" si="44"/>
        <v>0</v>
      </c>
      <c r="U90" s="49">
        <f t="shared" ref="U90:V90" si="45">SUM(E91:E94,G91:G94,I91:I94,K91:K94,M91:M94)</f>
        <v>132</v>
      </c>
      <c r="V90" s="50">
        <f t="shared" si="45"/>
        <v>57</v>
      </c>
    </row>
    <row r="91" spans="1:22" ht="15.75" customHeight="1" x14ac:dyDescent="0.3">
      <c r="B91" s="51" t="s">
        <v>112</v>
      </c>
      <c r="C91" s="52">
        <v>4</v>
      </c>
      <c r="D91" s="53" t="s">
        <v>131</v>
      </c>
      <c r="E91" s="54">
        <v>11</v>
      </c>
      <c r="F91" s="55">
        <v>9</v>
      </c>
      <c r="G91" s="54">
        <v>11</v>
      </c>
      <c r="H91" s="55">
        <v>5</v>
      </c>
      <c r="I91" s="56">
        <v>11</v>
      </c>
      <c r="J91" s="55">
        <v>8</v>
      </c>
      <c r="K91" s="54"/>
      <c r="L91" s="55"/>
      <c r="M91" s="56"/>
      <c r="N91" s="55"/>
      <c r="O91" s="56">
        <f t="shared" ref="O91:O94" si="46">IF(E91&gt;F91,1,0)+IF(G91&gt;H91,1,0)+IF(I91&gt;J91,1,0)+IF(K91&gt;L91,1,0)+IF(M91&gt;N91,1,0)</f>
        <v>3</v>
      </c>
      <c r="P91" s="55">
        <f t="shared" ref="P91:P94" si="47">IF(E91&lt;F91,1,0)+IF(G91&lt;H91,1,0)+IF(I91&lt;J91,1,0)+IF(K91&lt;L91,1,0)+IF(M91&lt;N91,1,0)</f>
        <v>0</v>
      </c>
    </row>
    <row r="92" spans="1:22" ht="15.75" customHeight="1" x14ac:dyDescent="0.3">
      <c r="B92" s="57" t="s">
        <v>116</v>
      </c>
      <c r="C92" s="58">
        <v>3</v>
      </c>
      <c r="D92" s="59" t="s">
        <v>132</v>
      </c>
      <c r="E92" s="60">
        <v>11</v>
      </c>
      <c r="F92" s="61">
        <v>0</v>
      </c>
      <c r="G92" s="60">
        <v>11</v>
      </c>
      <c r="H92" s="61">
        <v>5</v>
      </c>
      <c r="I92" s="62">
        <v>11</v>
      </c>
      <c r="J92" s="61">
        <v>0</v>
      </c>
      <c r="K92" s="60"/>
      <c r="L92" s="61"/>
      <c r="M92" s="62"/>
      <c r="N92" s="61"/>
      <c r="O92" s="62">
        <f t="shared" si="46"/>
        <v>3</v>
      </c>
      <c r="P92" s="61">
        <f t="shared" si="47"/>
        <v>0</v>
      </c>
    </row>
    <row r="93" spans="1:22" ht="15.75" customHeight="1" x14ac:dyDescent="0.3">
      <c r="B93" s="57" t="s">
        <v>114</v>
      </c>
      <c r="C93" s="58">
        <v>1</v>
      </c>
      <c r="D93" s="59" t="s">
        <v>133</v>
      </c>
      <c r="E93" s="60">
        <v>11</v>
      </c>
      <c r="F93" s="61">
        <v>4</v>
      </c>
      <c r="G93" s="60">
        <v>11</v>
      </c>
      <c r="H93" s="61">
        <v>4</v>
      </c>
      <c r="I93" s="62">
        <v>11</v>
      </c>
      <c r="J93" s="61">
        <v>4</v>
      </c>
      <c r="K93" s="60"/>
      <c r="L93" s="61"/>
      <c r="M93" s="62"/>
      <c r="N93" s="61"/>
      <c r="O93" s="62">
        <f t="shared" si="46"/>
        <v>3</v>
      </c>
      <c r="P93" s="61">
        <f t="shared" si="47"/>
        <v>0</v>
      </c>
    </row>
    <row r="94" spans="1:22" ht="15.75" customHeight="1" x14ac:dyDescent="0.3">
      <c r="B94" s="63" t="s">
        <v>148</v>
      </c>
      <c r="C94" s="64">
        <v>2</v>
      </c>
      <c r="D94" s="65" t="s">
        <v>134</v>
      </c>
      <c r="E94" s="66">
        <v>11</v>
      </c>
      <c r="F94" s="67">
        <v>6</v>
      </c>
      <c r="G94" s="66">
        <v>11</v>
      </c>
      <c r="H94" s="67">
        <v>8</v>
      </c>
      <c r="I94" s="68">
        <v>11</v>
      </c>
      <c r="J94" s="67">
        <v>4</v>
      </c>
      <c r="K94" s="66"/>
      <c r="L94" s="67"/>
      <c r="M94" s="68"/>
      <c r="N94" s="67"/>
      <c r="O94" s="68">
        <f t="shared" si="46"/>
        <v>3</v>
      </c>
      <c r="P94" s="67">
        <f t="shared" si="47"/>
        <v>0</v>
      </c>
    </row>
    <row r="95" spans="1:22" ht="15.75" customHeight="1" x14ac:dyDescent="0.25">
      <c r="B95" s="44"/>
    </row>
    <row r="96" spans="1:22" ht="15.75" customHeight="1" x14ac:dyDescent="0.25">
      <c r="B96" s="44"/>
    </row>
    <row r="97" spans="2:2" ht="15.75" customHeight="1" x14ac:dyDescent="0.25">
      <c r="B97" s="44"/>
    </row>
    <row r="98" spans="2:2" ht="15.75" customHeight="1" x14ac:dyDescent="0.25">
      <c r="B98" s="44"/>
    </row>
    <row r="99" spans="2:2" ht="15.75" customHeight="1" x14ac:dyDescent="0.25">
      <c r="B99" s="44"/>
    </row>
    <row r="100" spans="2:2" ht="15.75" customHeight="1" x14ac:dyDescent="0.25">
      <c r="B100" s="44"/>
    </row>
    <row r="101" spans="2:2" ht="15.75" customHeight="1" x14ac:dyDescent="0.25">
      <c r="B101" s="44"/>
    </row>
    <row r="102" spans="2:2" ht="15.75" customHeight="1" x14ac:dyDescent="0.25">
      <c r="B102" s="44"/>
    </row>
    <row r="103" spans="2:2" ht="15.75" customHeight="1" x14ac:dyDescent="0.25">
      <c r="B103" s="44"/>
    </row>
    <row r="104" spans="2:2" ht="15.75" customHeight="1" x14ac:dyDescent="0.25">
      <c r="B104" s="44"/>
    </row>
    <row r="105" spans="2:2" ht="15.75" customHeight="1" x14ac:dyDescent="0.25">
      <c r="B105" s="44"/>
    </row>
    <row r="106" spans="2:2" ht="15.75" customHeight="1" x14ac:dyDescent="0.25">
      <c r="B106" s="44"/>
    </row>
    <row r="107" spans="2:2" ht="15.75" customHeight="1" x14ac:dyDescent="0.25">
      <c r="B107" s="44"/>
    </row>
    <row r="108" spans="2:2" ht="15.75" customHeight="1" x14ac:dyDescent="0.25">
      <c r="B108" s="44"/>
    </row>
    <row r="109" spans="2:2" ht="15.75" customHeight="1" x14ac:dyDescent="0.25">
      <c r="B109" s="44"/>
    </row>
    <row r="110" spans="2:2" ht="15.75" customHeight="1" x14ac:dyDescent="0.25">
      <c r="B110" s="44"/>
    </row>
    <row r="111" spans="2:2" ht="15.75" customHeight="1" x14ac:dyDescent="0.25">
      <c r="B111" s="44"/>
    </row>
    <row r="112" spans="2:2" ht="15.75" customHeight="1" x14ac:dyDescent="0.25">
      <c r="B112" s="44"/>
    </row>
    <row r="113" spans="2:2" ht="15.75" customHeight="1" x14ac:dyDescent="0.25">
      <c r="B113" s="44"/>
    </row>
    <row r="114" spans="2:2" ht="15.75" customHeight="1" x14ac:dyDescent="0.25">
      <c r="B114" s="44"/>
    </row>
    <row r="115" spans="2:2" ht="15.75" customHeight="1" x14ac:dyDescent="0.25">
      <c r="B115" s="44"/>
    </row>
    <row r="116" spans="2:2" ht="15.75" customHeight="1" x14ac:dyDescent="0.25">
      <c r="B116" s="44"/>
    </row>
    <row r="117" spans="2:2" ht="15.75" customHeight="1" x14ac:dyDescent="0.25">
      <c r="B117" s="44"/>
    </row>
    <row r="118" spans="2:2" ht="15.75" customHeight="1" x14ac:dyDescent="0.25">
      <c r="B118" s="44"/>
    </row>
    <row r="119" spans="2:2" ht="15.75" customHeight="1" x14ac:dyDescent="0.25">
      <c r="B119" s="44"/>
    </row>
    <row r="120" spans="2:2" ht="15.75" customHeight="1" x14ac:dyDescent="0.25">
      <c r="B120" s="44"/>
    </row>
    <row r="121" spans="2:2" ht="15.75" customHeight="1" x14ac:dyDescent="0.25">
      <c r="B121" s="44"/>
    </row>
    <row r="122" spans="2:2" ht="15.75" customHeight="1" x14ac:dyDescent="0.25">
      <c r="B122" s="44"/>
    </row>
    <row r="123" spans="2:2" ht="15.75" customHeight="1" x14ac:dyDescent="0.25">
      <c r="B123" s="44"/>
    </row>
    <row r="124" spans="2:2" ht="15.75" customHeight="1" x14ac:dyDescent="0.25">
      <c r="B124" s="44"/>
    </row>
    <row r="125" spans="2:2" ht="15.75" customHeight="1" x14ac:dyDescent="0.25">
      <c r="B125" s="44"/>
    </row>
    <row r="126" spans="2:2" ht="15.75" customHeight="1" x14ac:dyDescent="0.25">
      <c r="B126" s="44"/>
    </row>
    <row r="127" spans="2:2" ht="15.75" customHeight="1" x14ac:dyDescent="0.25">
      <c r="B127" s="44"/>
    </row>
    <row r="128" spans="2:2" ht="15.75" customHeight="1" x14ac:dyDescent="0.25">
      <c r="B128" s="44"/>
    </row>
    <row r="129" spans="2:2" ht="15.75" customHeight="1" x14ac:dyDescent="0.25">
      <c r="B129" s="44"/>
    </row>
    <row r="130" spans="2:2" ht="15.75" customHeight="1" x14ac:dyDescent="0.25">
      <c r="B130" s="44"/>
    </row>
    <row r="131" spans="2:2" ht="15.75" customHeight="1" x14ac:dyDescent="0.25">
      <c r="B131" s="44"/>
    </row>
    <row r="132" spans="2:2" ht="15.75" customHeight="1" x14ac:dyDescent="0.25">
      <c r="B132" s="44"/>
    </row>
    <row r="133" spans="2:2" ht="15.75" customHeight="1" x14ac:dyDescent="0.25">
      <c r="B133" s="44"/>
    </row>
    <row r="134" spans="2:2" ht="15.75" customHeight="1" x14ac:dyDescent="0.25">
      <c r="B134" s="44"/>
    </row>
    <row r="135" spans="2:2" ht="15.75" customHeight="1" x14ac:dyDescent="0.25">
      <c r="B135" s="44"/>
    </row>
    <row r="136" spans="2:2" ht="15.75" customHeight="1" x14ac:dyDescent="0.25">
      <c r="B136" s="44"/>
    </row>
    <row r="137" spans="2:2" ht="15.75" customHeight="1" x14ac:dyDescent="0.25">
      <c r="B137" s="44"/>
    </row>
    <row r="138" spans="2:2" ht="15.75" customHeight="1" x14ac:dyDescent="0.25">
      <c r="B138" s="44"/>
    </row>
    <row r="139" spans="2:2" ht="15.75" customHeight="1" x14ac:dyDescent="0.25">
      <c r="B139" s="44"/>
    </row>
    <row r="140" spans="2:2" ht="15.75" customHeight="1" x14ac:dyDescent="0.25">
      <c r="B140" s="44"/>
    </row>
    <row r="141" spans="2:2" ht="15.75" customHeight="1" x14ac:dyDescent="0.25">
      <c r="B141" s="44"/>
    </row>
    <row r="142" spans="2:2" ht="15.75" customHeight="1" x14ac:dyDescent="0.25">
      <c r="B142" s="44"/>
    </row>
    <row r="143" spans="2:2" ht="15.75" customHeight="1" x14ac:dyDescent="0.25">
      <c r="B143" s="44"/>
    </row>
    <row r="144" spans="2:2" ht="15.75" customHeight="1" x14ac:dyDescent="0.25">
      <c r="B144" s="44"/>
    </row>
    <row r="145" spans="2:2" ht="15.75" customHeight="1" x14ac:dyDescent="0.25">
      <c r="B145" s="44"/>
    </row>
    <row r="146" spans="2:2" ht="15.75" customHeight="1" x14ac:dyDescent="0.25">
      <c r="B146" s="44"/>
    </row>
    <row r="147" spans="2:2" ht="15.75" customHeight="1" x14ac:dyDescent="0.25">
      <c r="B147" s="44"/>
    </row>
    <row r="148" spans="2:2" ht="15.75" customHeight="1" x14ac:dyDescent="0.25">
      <c r="B148" s="44"/>
    </row>
    <row r="149" spans="2:2" ht="15.75" customHeight="1" x14ac:dyDescent="0.25">
      <c r="B149" s="44"/>
    </row>
    <row r="150" spans="2:2" ht="15.75" customHeight="1" x14ac:dyDescent="0.25">
      <c r="B150" s="44"/>
    </row>
    <row r="151" spans="2:2" ht="15.75" customHeight="1" x14ac:dyDescent="0.25">
      <c r="B151" s="44"/>
    </row>
    <row r="152" spans="2:2" ht="15.75" customHeight="1" x14ac:dyDescent="0.25">
      <c r="B152" s="44"/>
    </row>
    <row r="153" spans="2:2" ht="15.75" customHeight="1" x14ac:dyDescent="0.25">
      <c r="B153" s="44"/>
    </row>
    <row r="154" spans="2:2" ht="15.75" customHeight="1" x14ac:dyDescent="0.25">
      <c r="B154" s="44"/>
    </row>
    <row r="155" spans="2:2" ht="15.75" customHeight="1" x14ac:dyDescent="0.25">
      <c r="B155" s="44"/>
    </row>
    <row r="156" spans="2:2" ht="15.75" customHeight="1" x14ac:dyDescent="0.25">
      <c r="B156" s="44"/>
    </row>
    <row r="157" spans="2:2" ht="15.75" customHeight="1" x14ac:dyDescent="0.25">
      <c r="B157" s="44"/>
    </row>
    <row r="158" spans="2:2" ht="15.75" customHeight="1" x14ac:dyDescent="0.25">
      <c r="B158" s="44"/>
    </row>
    <row r="159" spans="2:2" ht="15.75" customHeight="1" x14ac:dyDescent="0.25">
      <c r="B159" s="44"/>
    </row>
    <row r="160" spans="2:2" ht="15.75" customHeight="1" x14ac:dyDescent="0.25">
      <c r="B160" s="44"/>
    </row>
    <row r="161" spans="2:2" ht="15.75" customHeight="1" x14ac:dyDescent="0.25">
      <c r="B161" s="44"/>
    </row>
    <row r="162" spans="2:2" ht="15.75" customHeight="1" x14ac:dyDescent="0.25">
      <c r="B162" s="44"/>
    </row>
    <row r="163" spans="2:2" ht="15.75" customHeight="1" x14ac:dyDescent="0.25">
      <c r="B163" s="44"/>
    </row>
    <row r="164" spans="2:2" ht="15.75" customHeight="1" x14ac:dyDescent="0.25">
      <c r="B164" s="44"/>
    </row>
    <row r="165" spans="2:2" ht="15.75" customHeight="1" x14ac:dyDescent="0.25">
      <c r="B165" s="44"/>
    </row>
    <row r="166" spans="2:2" ht="15.75" customHeight="1" x14ac:dyDescent="0.25">
      <c r="B166" s="44"/>
    </row>
    <row r="167" spans="2:2" ht="15.75" customHeight="1" x14ac:dyDescent="0.25">
      <c r="B167" s="44"/>
    </row>
    <row r="168" spans="2:2" ht="15.75" customHeight="1" x14ac:dyDescent="0.25">
      <c r="B168" s="44"/>
    </row>
    <row r="169" spans="2:2" ht="15.75" customHeight="1" x14ac:dyDescent="0.25">
      <c r="B169" s="44"/>
    </row>
    <row r="170" spans="2:2" ht="15.75" customHeight="1" x14ac:dyDescent="0.25">
      <c r="B170" s="44"/>
    </row>
    <row r="171" spans="2:2" ht="15.75" customHeight="1" x14ac:dyDescent="0.25">
      <c r="B171" s="44"/>
    </row>
    <row r="172" spans="2:2" ht="15.75" customHeight="1" x14ac:dyDescent="0.25">
      <c r="B172" s="44"/>
    </row>
    <row r="173" spans="2:2" ht="15.75" customHeight="1" x14ac:dyDescent="0.25">
      <c r="B173" s="44"/>
    </row>
    <row r="174" spans="2:2" ht="15.75" customHeight="1" x14ac:dyDescent="0.25">
      <c r="B174" s="44"/>
    </row>
    <row r="175" spans="2:2" ht="15.75" customHeight="1" x14ac:dyDescent="0.25">
      <c r="B175" s="44"/>
    </row>
    <row r="176" spans="2:2" ht="15.75" customHeight="1" x14ac:dyDescent="0.25">
      <c r="B176" s="44"/>
    </row>
    <row r="177" spans="2:2" ht="15.75" customHeight="1" x14ac:dyDescent="0.25">
      <c r="B177" s="44"/>
    </row>
    <row r="178" spans="2:2" ht="15.75" customHeight="1" x14ac:dyDescent="0.25">
      <c r="B178" s="44"/>
    </row>
    <row r="179" spans="2:2" ht="15.75" customHeight="1" x14ac:dyDescent="0.25">
      <c r="B179" s="44"/>
    </row>
    <row r="180" spans="2:2" ht="15.75" customHeight="1" x14ac:dyDescent="0.25">
      <c r="B180" s="44"/>
    </row>
    <row r="181" spans="2:2" ht="15.75" customHeight="1" x14ac:dyDescent="0.25">
      <c r="B181" s="44"/>
    </row>
    <row r="182" spans="2:2" ht="15.75" customHeight="1" x14ac:dyDescent="0.25">
      <c r="B182" s="44"/>
    </row>
    <row r="183" spans="2:2" ht="15.75" customHeight="1" x14ac:dyDescent="0.25">
      <c r="B183" s="44"/>
    </row>
    <row r="184" spans="2:2" ht="15.75" customHeight="1" x14ac:dyDescent="0.25">
      <c r="B184" s="44"/>
    </row>
    <row r="185" spans="2:2" ht="15.75" customHeight="1" x14ac:dyDescent="0.25">
      <c r="B185" s="44"/>
    </row>
    <row r="186" spans="2:2" ht="15.75" customHeight="1" x14ac:dyDescent="0.25">
      <c r="B186" s="44"/>
    </row>
    <row r="187" spans="2:2" ht="15.75" customHeight="1" x14ac:dyDescent="0.25">
      <c r="B187" s="44"/>
    </row>
    <row r="188" spans="2:2" ht="15.75" customHeight="1" x14ac:dyDescent="0.25">
      <c r="B188" s="44"/>
    </row>
    <row r="189" spans="2:2" ht="15.75" customHeight="1" x14ac:dyDescent="0.25">
      <c r="B189" s="44"/>
    </row>
    <row r="190" spans="2:2" ht="15.75" customHeight="1" x14ac:dyDescent="0.25">
      <c r="B190" s="44"/>
    </row>
    <row r="191" spans="2:2" ht="15.75" customHeight="1" x14ac:dyDescent="0.25">
      <c r="B191" s="44"/>
    </row>
    <row r="192" spans="2:2" ht="15.75" customHeight="1" x14ac:dyDescent="0.25">
      <c r="B192" s="44"/>
    </row>
    <row r="193" spans="2:2" ht="15.75" customHeight="1" x14ac:dyDescent="0.25">
      <c r="B193" s="44"/>
    </row>
    <row r="194" spans="2:2" ht="15.75" customHeight="1" x14ac:dyDescent="0.25">
      <c r="B194" s="44"/>
    </row>
    <row r="195" spans="2:2" ht="15.75" customHeight="1" x14ac:dyDescent="0.25">
      <c r="B195" s="44"/>
    </row>
    <row r="196" spans="2:2" ht="15.75" customHeight="1" x14ac:dyDescent="0.25">
      <c r="B196" s="44"/>
    </row>
    <row r="197" spans="2:2" ht="15.75" customHeight="1" x14ac:dyDescent="0.25">
      <c r="B197" s="44"/>
    </row>
    <row r="198" spans="2:2" ht="15.75" customHeight="1" x14ac:dyDescent="0.25">
      <c r="B198" s="44"/>
    </row>
    <row r="199" spans="2:2" ht="15.75" customHeight="1" x14ac:dyDescent="0.25">
      <c r="B199" s="44"/>
    </row>
    <row r="200" spans="2:2" ht="15.75" customHeight="1" x14ac:dyDescent="0.25">
      <c r="B200" s="44"/>
    </row>
    <row r="201" spans="2:2" ht="15.75" customHeight="1" x14ac:dyDescent="0.25">
      <c r="B201" s="44"/>
    </row>
    <row r="202" spans="2:2" ht="15.75" customHeight="1" x14ac:dyDescent="0.25">
      <c r="B202" s="44"/>
    </row>
    <row r="203" spans="2:2" ht="15.75" customHeight="1" x14ac:dyDescent="0.25">
      <c r="B203" s="44"/>
    </row>
    <row r="204" spans="2:2" ht="15.75" customHeight="1" x14ac:dyDescent="0.25">
      <c r="B204" s="44"/>
    </row>
    <row r="205" spans="2:2" ht="15.75" customHeight="1" x14ac:dyDescent="0.25">
      <c r="B205" s="44"/>
    </row>
    <row r="206" spans="2:2" ht="15.75" customHeight="1" x14ac:dyDescent="0.25">
      <c r="B206" s="44"/>
    </row>
    <row r="207" spans="2:2" ht="15.75" customHeight="1" x14ac:dyDescent="0.25">
      <c r="B207" s="44"/>
    </row>
    <row r="208" spans="2:2" ht="15.75" customHeight="1" x14ac:dyDescent="0.25">
      <c r="B208" s="44"/>
    </row>
    <row r="209" spans="2:2" ht="15.75" customHeight="1" x14ac:dyDescent="0.25">
      <c r="B209" s="44"/>
    </row>
    <row r="210" spans="2:2" ht="15.75" customHeight="1" x14ac:dyDescent="0.25">
      <c r="B210" s="44"/>
    </row>
    <row r="211" spans="2:2" ht="15.75" customHeight="1" x14ac:dyDescent="0.25">
      <c r="B211" s="44"/>
    </row>
    <row r="212" spans="2:2" ht="15.75" customHeight="1" x14ac:dyDescent="0.25">
      <c r="B212" s="44"/>
    </row>
    <row r="213" spans="2:2" ht="15.75" customHeight="1" x14ac:dyDescent="0.25">
      <c r="B213" s="44"/>
    </row>
    <row r="214" spans="2:2" ht="15.75" customHeight="1" x14ac:dyDescent="0.25">
      <c r="B214" s="44"/>
    </row>
    <row r="215" spans="2:2" ht="15.75" customHeight="1" x14ac:dyDescent="0.25">
      <c r="B215" s="44"/>
    </row>
    <row r="216" spans="2:2" ht="15.75" customHeight="1" x14ac:dyDescent="0.25">
      <c r="B216" s="44"/>
    </row>
    <row r="217" spans="2:2" ht="15.75" customHeight="1" x14ac:dyDescent="0.25">
      <c r="B217" s="44"/>
    </row>
    <row r="218" spans="2:2" ht="15.75" customHeight="1" x14ac:dyDescent="0.25">
      <c r="B218" s="44"/>
    </row>
    <row r="219" spans="2:2" ht="15.75" customHeight="1" x14ac:dyDescent="0.25">
      <c r="B219" s="44"/>
    </row>
    <row r="220" spans="2:2" ht="15.75" customHeight="1" x14ac:dyDescent="0.25">
      <c r="B220" s="44"/>
    </row>
    <row r="221" spans="2:2" ht="15.75" customHeight="1" x14ac:dyDescent="0.25">
      <c r="B221" s="44"/>
    </row>
    <row r="222" spans="2:2" ht="15.75" customHeight="1" x14ac:dyDescent="0.25">
      <c r="B222" s="44"/>
    </row>
    <row r="223" spans="2:2" ht="15.75" customHeight="1" x14ac:dyDescent="0.25">
      <c r="B223" s="44"/>
    </row>
    <row r="224" spans="2:2" ht="15.75" customHeight="1" x14ac:dyDescent="0.25">
      <c r="B224" s="44"/>
    </row>
    <row r="225" spans="2:2" ht="15.75" customHeight="1" x14ac:dyDescent="0.25">
      <c r="B225" s="44"/>
    </row>
    <row r="226" spans="2:2" ht="15.75" customHeight="1" x14ac:dyDescent="0.25">
      <c r="B226" s="44"/>
    </row>
    <row r="227" spans="2:2" ht="15.75" customHeight="1" x14ac:dyDescent="0.25">
      <c r="B227" s="44"/>
    </row>
    <row r="228" spans="2:2" ht="15.75" customHeight="1" x14ac:dyDescent="0.25">
      <c r="B228" s="44"/>
    </row>
    <row r="229" spans="2:2" ht="15.75" customHeight="1" x14ac:dyDescent="0.25">
      <c r="B229" s="44"/>
    </row>
    <row r="230" spans="2:2" ht="15.75" customHeight="1" x14ac:dyDescent="0.25">
      <c r="B230" s="44"/>
    </row>
    <row r="231" spans="2:2" ht="15.75" customHeight="1" x14ac:dyDescent="0.25">
      <c r="B231" s="44"/>
    </row>
    <row r="232" spans="2:2" ht="15.75" customHeight="1" x14ac:dyDescent="0.25">
      <c r="B232" s="44"/>
    </row>
    <row r="233" spans="2:2" ht="15.75" customHeight="1" x14ac:dyDescent="0.25">
      <c r="B233" s="44"/>
    </row>
    <row r="234" spans="2:2" ht="15.75" customHeight="1" x14ac:dyDescent="0.25">
      <c r="B234" s="44"/>
    </row>
    <row r="235" spans="2:2" ht="15.75" customHeight="1" x14ac:dyDescent="0.25">
      <c r="B235" s="44"/>
    </row>
    <row r="236" spans="2:2" ht="15.75" customHeight="1" x14ac:dyDescent="0.25">
      <c r="B236" s="44"/>
    </row>
    <row r="237" spans="2:2" ht="15.75" customHeight="1" x14ac:dyDescent="0.25">
      <c r="B237" s="44"/>
    </row>
    <row r="238" spans="2:2" ht="15.75" customHeight="1" x14ac:dyDescent="0.25">
      <c r="B238" s="44"/>
    </row>
    <row r="239" spans="2:2" ht="15.75" customHeight="1" x14ac:dyDescent="0.25">
      <c r="B239" s="44"/>
    </row>
    <row r="240" spans="2:2" ht="15.75" customHeight="1" x14ac:dyDescent="0.25">
      <c r="B240" s="44"/>
    </row>
    <row r="241" spans="2:2" ht="15.75" customHeight="1" x14ac:dyDescent="0.25">
      <c r="B241" s="44"/>
    </row>
    <row r="242" spans="2:2" ht="15.75" customHeight="1" x14ac:dyDescent="0.25">
      <c r="B242" s="44"/>
    </row>
    <row r="243" spans="2:2" ht="15.75" customHeight="1" x14ac:dyDescent="0.25">
      <c r="B243" s="44"/>
    </row>
    <row r="244" spans="2:2" ht="15.75" customHeight="1" x14ac:dyDescent="0.25">
      <c r="B244" s="44"/>
    </row>
    <row r="245" spans="2:2" ht="15.75" customHeight="1" x14ac:dyDescent="0.25">
      <c r="B245" s="44"/>
    </row>
    <row r="246" spans="2:2" ht="15.75" customHeight="1" x14ac:dyDescent="0.25">
      <c r="B246" s="44"/>
    </row>
    <row r="247" spans="2:2" ht="15.75" customHeight="1" x14ac:dyDescent="0.25">
      <c r="B247" s="44"/>
    </row>
    <row r="248" spans="2:2" ht="15.75" customHeight="1" x14ac:dyDescent="0.25">
      <c r="B248" s="44"/>
    </row>
    <row r="249" spans="2:2" ht="15.75" customHeight="1" x14ac:dyDescent="0.25">
      <c r="B249" s="44"/>
    </row>
    <row r="250" spans="2:2" ht="15.75" customHeight="1" x14ac:dyDescent="0.25">
      <c r="B250" s="44"/>
    </row>
    <row r="251" spans="2:2" ht="15.75" customHeight="1" x14ac:dyDescent="0.25">
      <c r="B251" s="44"/>
    </row>
    <row r="252" spans="2:2" ht="15.75" customHeight="1" x14ac:dyDescent="0.25">
      <c r="B252" s="44"/>
    </row>
    <row r="253" spans="2:2" ht="15.75" customHeight="1" x14ac:dyDescent="0.25">
      <c r="B253" s="44"/>
    </row>
    <row r="254" spans="2:2" ht="15.75" customHeight="1" x14ac:dyDescent="0.25">
      <c r="B254" s="44"/>
    </row>
    <row r="255" spans="2:2" ht="15.75" customHeight="1" x14ac:dyDescent="0.25">
      <c r="B255" s="44"/>
    </row>
    <row r="256" spans="2:2" ht="15.75" customHeight="1" x14ac:dyDescent="0.25">
      <c r="B256" s="44"/>
    </row>
    <row r="257" spans="2:2" ht="15.75" customHeight="1" x14ac:dyDescent="0.25">
      <c r="B257" s="44"/>
    </row>
    <row r="258" spans="2:2" ht="15.75" customHeight="1" x14ac:dyDescent="0.25">
      <c r="B258" s="44"/>
    </row>
    <row r="259" spans="2:2" ht="15.75" customHeight="1" x14ac:dyDescent="0.25">
      <c r="B259" s="44"/>
    </row>
    <row r="260" spans="2:2" ht="15.75" customHeight="1" x14ac:dyDescent="0.25">
      <c r="B260" s="44"/>
    </row>
    <row r="261" spans="2:2" ht="15.75" customHeight="1" x14ac:dyDescent="0.25">
      <c r="B261" s="44"/>
    </row>
    <row r="262" spans="2:2" ht="15.75" customHeight="1" x14ac:dyDescent="0.25">
      <c r="B262" s="44"/>
    </row>
    <row r="263" spans="2:2" ht="15.75" customHeight="1" x14ac:dyDescent="0.25">
      <c r="B263" s="44"/>
    </row>
    <row r="264" spans="2:2" ht="15.75" customHeight="1" x14ac:dyDescent="0.25">
      <c r="B264" s="44"/>
    </row>
    <row r="265" spans="2:2" ht="15.75" customHeight="1" x14ac:dyDescent="0.25">
      <c r="B265" s="44"/>
    </row>
    <row r="266" spans="2:2" ht="15.75" customHeight="1" x14ac:dyDescent="0.25">
      <c r="B266" s="44"/>
    </row>
    <row r="267" spans="2:2" ht="15.75" customHeight="1" x14ac:dyDescent="0.25">
      <c r="B267" s="44"/>
    </row>
    <row r="268" spans="2:2" ht="15.75" customHeight="1" x14ac:dyDescent="0.25">
      <c r="B268" s="44"/>
    </row>
    <row r="269" spans="2:2" ht="15.75" customHeight="1" x14ac:dyDescent="0.25">
      <c r="B269" s="44"/>
    </row>
    <row r="270" spans="2:2" ht="15.75" customHeight="1" x14ac:dyDescent="0.25">
      <c r="B270" s="44"/>
    </row>
    <row r="271" spans="2:2" ht="15.75" customHeight="1" x14ac:dyDescent="0.25">
      <c r="B271" s="44"/>
    </row>
    <row r="272" spans="2:2" ht="15.75" customHeight="1" x14ac:dyDescent="0.25">
      <c r="B272" s="44"/>
    </row>
    <row r="273" spans="2:2" ht="15.75" customHeight="1" x14ac:dyDescent="0.25">
      <c r="B273" s="44"/>
    </row>
    <row r="274" spans="2:2" ht="15.75" customHeight="1" x14ac:dyDescent="0.25">
      <c r="B274" s="44"/>
    </row>
    <row r="275" spans="2:2" ht="15.75" customHeight="1" x14ac:dyDescent="0.25">
      <c r="B275" s="44"/>
    </row>
    <row r="276" spans="2:2" ht="15.75" customHeight="1" x14ac:dyDescent="0.25">
      <c r="B276" s="44"/>
    </row>
    <row r="277" spans="2:2" ht="15.75" customHeight="1" x14ac:dyDescent="0.25">
      <c r="B277" s="44"/>
    </row>
    <row r="278" spans="2:2" ht="15.75" customHeight="1" x14ac:dyDescent="0.25">
      <c r="B278" s="44"/>
    </row>
    <row r="279" spans="2:2" ht="15.75" customHeight="1" x14ac:dyDescent="0.25">
      <c r="B279" s="44"/>
    </row>
    <row r="280" spans="2:2" ht="15.75" customHeight="1" x14ac:dyDescent="0.25">
      <c r="B280" s="44"/>
    </row>
    <row r="281" spans="2:2" ht="15.75" customHeight="1" x14ac:dyDescent="0.25">
      <c r="B281" s="44"/>
    </row>
    <row r="282" spans="2:2" ht="15.75" customHeight="1" x14ac:dyDescent="0.25">
      <c r="B282" s="44"/>
    </row>
    <row r="283" spans="2:2" ht="15.75" customHeight="1" x14ac:dyDescent="0.25">
      <c r="B283" s="44"/>
    </row>
    <row r="284" spans="2:2" ht="15.75" customHeight="1" x14ac:dyDescent="0.25">
      <c r="B284" s="44"/>
    </row>
    <row r="285" spans="2:2" ht="15.75" customHeight="1" x14ac:dyDescent="0.25">
      <c r="B285" s="44"/>
    </row>
    <row r="286" spans="2:2" ht="15.75" customHeight="1" x14ac:dyDescent="0.25">
      <c r="B286" s="44"/>
    </row>
    <row r="287" spans="2:2" ht="15.75" customHeight="1" x14ac:dyDescent="0.25">
      <c r="B287" s="44"/>
    </row>
    <row r="288" spans="2:2" ht="15.75" customHeight="1" x14ac:dyDescent="0.25">
      <c r="B288" s="44"/>
    </row>
    <row r="289" spans="2:2" ht="15.75" customHeight="1" x14ac:dyDescent="0.25">
      <c r="B289" s="44"/>
    </row>
    <row r="290" spans="2:2" ht="15.75" customHeight="1" x14ac:dyDescent="0.25">
      <c r="B290" s="44"/>
    </row>
    <row r="291" spans="2:2" ht="15.75" customHeight="1" x14ac:dyDescent="0.25">
      <c r="B291" s="44"/>
    </row>
    <row r="292" spans="2:2" ht="15.75" customHeight="1" x14ac:dyDescent="0.25">
      <c r="B292" s="44"/>
    </row>
    <row r="293" spans="2:2" ht="15.75" customHeight="1" x14ac:dyDescent="0.25">
      <c r="B293" s="44"/>
    </row>
    <row r="294" spans="2:2" ht="15.75" customHeight="1" x14ac:dyDescent="0.25">
      <c r="B294" s="44"/>
    </row>
    <row r="295" spans="2:2" ht="15.75" customHeight="1" x14ac:dyDescent="0.25">
      <c r="B295" s="44"/>
    </row>
    <row r="296" spans="2:2" ht="15.75" customHeight="1" x14ac:dyDescent="0.25">
      <c r="B296" s="44"/>
    </row>
    <row r="297" spans="2:2" ht="15.75" customHeight="1" x14ac:dyDescent="0.25">
      <c r="B297" s="44"/>
    </row>
    <row r="298" spans="2:2" ht="15.75" customHeight="1" x14ac:dyDescent="0.25">
      <c r="B298" s="44"/>
    </row>
    <row r="299" spans="2:2" ht="15.75" customHeight="1" x14ac:dyDescent="0.25">
      <c r="B299" s="44"/>
    </row>
    <row r="300" spans="2:2" ht="15.75" customHeight="1" x14ac:dyDescent="0.25">
      <c r="B300" s="44"/>
    </row>
    <row r="301" spans="2:2" ht="15.75" customHeight="1" x14ac:dyDescent="0.25">
      <c r="B301" s="44"/>
    </row>
    <row r="302" spans="2:2" ht="15.75" customHeight="1" x14ac:dyDescent="0.25">
      <c r="B302" s="44"/>
    </row>
    <row r="303" spans="2:2" ht="15.75" customHeight="1" x14ac:dyDescent="0.25">
      <c r="B303" s="44"/>
    </row>
    <row r="304" spans="2:2" ht="15.75" customHeight="1" x14ac:dyDescent="0.25">
      <c r="B304" s="44"/>
    </row>
    <row r="305" spans="2:2" ht="15.75" customHeight="1" x14ac:dyDescent="0.25">
      <c r="B305" s="44"/>
    </row>
    <row r="306" spans="2:2" ht="15.75" customHeight="1" x14ac:dyDescent="0.25">
      <c r="B306" s="44"/>
    </row>
    <row r="307" spans="2:2" ht="15.75" customHeight="1" x14ac:dyDescent="0.25">
      <c r="B307" s="44"/>
    </row>
    <row r="308" spans="2:2" ht="15.75" customHeight="1" x14ac:dyDescent="0.25">
      <c r="B308" s="44"/>
    </row>
    <row r="309" spans="2:2" ht="15.75" customHeight="1" x14ac:dyDescent="0.25">
      <c r="B309" s="44"/>
    </row>
    <row r="310" spans="2:2" ht="15.75" customHeight="1" x14ac:dyDescent="0.25">
      <c r="B310" s="44"/>
    </row>
    <row r="311" spans="2:2" ht="15.75" customHeight="1" x14ac:dyDescent="0.25">
      <c r="B311" s="44"/>
    </row>
    <row r="312" spans="2:2" ht="15.75" customHeight="1" x14ac:dyDescent="0.25">
      <c r="B312" s="44"/>
    </row>
    <row r="313" spans="2:2" ht="15.75" customHeight="1" x14ac:dyDescent="0.25">
      <c r="B313" s="44"/>
    </row>
    <row r="314" spans="2:2" ht="15.75" customHeight="1" x14ac:dyDescent="0.25">
      <c r="B314" s="44"/>
    </row>
    <row r="315" spans="2:2" ht="15.75" customHeight="1" x14ac:dyDescent="0.25">
      <c r="B315" s="44"/>
    </row>
    <row r="316" spans="2:2" ht="15.75" customHeight="1" x14ac:dyDescent="0.25">
      <c r="B316" s="44"/>
    </row>
    <row r="317" spans="2:2" ht="15.75" customHeight="1" x14ac:dyDescent="0.25">
      <c r="B317" s="44"/>
    </row>
    <row r="318" spans="2:2" ht="15.75" customHeight="1" x14ac:dyDescent="0.25">
      <c r="B318" s="44"/>
    </row>
    <row r="319" spans="2:2" ht="15.75" customHeight="1" x14ac:dyDescent="0.25">
      <c r="B319" s="44"/>
    </row>
    <row r="320" spans="2:2" ht="15.75" customHeight="1" x14ac:dyDescent="0.25">
      <c r="B320" s="44"/>
    </row>
    <row r="321" spans="2:2" ht="15.75" customHeight="1" x14ac:dyDescent="0.25">
      <c r="B321" s="44"/>
    </row>
    <row r="322" spans="2:2" ht="15.75" customHeight="1" x14ac:dyDescent="0.25">
      <c r="B322" s="44"/>
    </row>
    <row r="323" spans="2:2" ht="15.75" customHeight="1" x14ac:dyDescent="0.25">
      <c r="B323" s="44"/>
    </row>
    <row r="324" spans="2:2" ht="15.75" customHeight="1" x14ac:dyDescent="0.25">
      <c r="B324" s="44"/>
    </row>
    <row r="325" spans="2:2" ht="15.75" customHeight="1" x14ac:dyDescent="0.25">
      <c r="B325" s="44"/>
    </row>
    <row r="326" spans="2:2" ht="15.75" customHeight="1" x14ac:dyDescent="0.25">
      <c r="B326" s="44"/>
    </row>
    <row r="327" spans="2:2" ht="15.75" customHeight="1" x14ac:dyDescent="0.25">
      <c r="B327" s="44"/>
    </row>
    <row r="328" spans="2:2" ht="15.75" customHeight="1" x14ac:dyDescent="0.25">
      <c r="B328" s="44"/>
    </row>
    <row r="329" spans="2:2" ht="15.75" customHeight="1" x14ac:dyDescent="0.25">
      <c r="B329" s="44"/>
    </row>
    <row r="330" spans="2:2" ht="15.75" customHeight="1" x14ac:dyDescent="0.25">
      <c r="B330" s="44"/>
    </row>
    <row r="331" spans="2:2" ht="15.75" customHeight="1" x14ac:dyDescent="0.25">
      <c r="B331" s="44"/>
    </row>
    <row r="332" spans="2:2" ht="15.75" customHeight="1" x14ac:dyDescent="0.25">
      <c r="B332" s="44"/>
    </row>
    <row r="333" spans="2:2" ht="15.75" customHeight="1" x14ac:dyDescent="0.25">
      <c r="B333" s="44"/>
    </row>
    <row r="334" spans="2:2" ht="15.75" customHeight="1" x14ac:dyDescent="0.25">
      <c r="B334" s="44"/>
    </row>
    <row r="335" spans="2:2" ht="15.75" customHeight="1" x14ac:dyDescent="0.25">
      <c r="B335" s="44"/>
    </row>
    <row r="336" spans="2:2" ht="15.75" customHeight="1" x14ac:dyDescent="0.25">
      <c r="B336" s="44"/>
    </row>
    <row r="337" spans="2:2" ht="15.75" customHeight="1" x14ac:dyDescent="0.25">
      <c r="B337" s="44"/>
    </row>
    <row r="338" spans="2:2" ht="15.75" customHeight="1" x14ac:dyDescent="0.25">
      <c r="B338" s="44"/>
    </row>
    <row r="339" spans="2:2" ht="15.75" customHeight="1" x14ac:dyDescent="0.25">
      <c r="B339" s="44"/>
    </row>
    <row r="340" spans="2:2" ht="15.75" customHeight="1" x14ac:dyDescent="0.25">
      <c r="B340" s="44"/>
    </row>
    <row r="341" spans="2:2" ht="15.75" customHeight="1" x14ac:dyDescent="0.25">
      <c r="B341" s="44"/>
    </row>
    <row r="342" spans="2:2" ht="15.75" customHeight="1" x14ac:dyDescent="0.25">
      <c r="B342" s="44"/>
    </row>
    <row r="343" spans="2:2" ht="15.75" customHeight="1" x14ac:dyDescent="0.25">
      <c r="B343" s="44"/>
    </row>
    <row r="344" spans="2:2" ht="15.75" customHeight="1" x14ac:dyDescent="0.25">
      <c r="B344" s="44"/>
    </row>
    <row r="345" spans="2:2" ht="15.75" customHeight="1" x14ac:dyDescent="0.25">
      <c r="B345" s="44"/>
    </row>
    <row r="346" spans="2:2" ht="15.75" customHeight="1" x14ac:dyDescent="0.25">
      <c r="B346" s="44"/>
    </row>
    <row r="347" spans="2:2" ht="15.75" customHeight="1" x14ac:dyDescent="0.25">
      <c r="B347" s="44"/>
    </row>
    <row r="348" spans="2:2" ht="15.75" customHeight="1" x14ac:dyDescent="0.25">
      <c r="B348" s="44"/>
    </row>
    <row r="349" spans="2:2" ht="15.75" customHeight="1" x14ac:dyDescent="0.25">
      <c r="B349" s="44"/>
    </row>
    <row r="350" spans="2:2" ht="15.75" customHeight="1" x14ac:dyDescent="0.25">
      <c r="B350" s="44"/>
    </row>
    <row r="351" spans="2:2" ht="15.75" customHeight="1" x14ac:dyDescent="0.25">
      <c r="B351" s="44"/>
    </row>
    <row r="352" spans="2:2" ht="15.75" customHeight="1" x14ac:dyDescent="0.25">
      <c r="B352" s="44"/>
    </row>
    <row r="353" spans="2:2" ht="15.75" customHeight="1" x14ac:dyDescent="0.25">
      <c r="B353" s="44"/>
    </row>
    <row r="354" spans="2:2" ht="15.75" customHeight="1" x14ac:dyDescent="0.25">
      <c r="B354" s="44"/>
    </row>
    <row r="355" spans="2:2" ht="15.75" customHeight="1" x14ac:dyDescent="0.25">
      <c r="B355" s="44"/>
    </row>
    <row r="356" spans="2:2" ht="15.75" customHeight="1" x14ac:dyDescent="0.25">
      <c r="B356" s="44"/>
    </row>
    <row r="357" spans="2:2" ht="15.75" customHeight="1" x14ac:dyDescent="0.25">
      <c r="B357" s="44"/>
    </row>
    <row r="358" spans="2:2" ht="15.75" customHeight="1" x14ac:dyDescent="0.25">
      <c r="B358" s="44"/>
    </row>
    <row r="359" spans="2:2" ht="15.75" customHeight="1" x14ac:dyDescent="0.25">
      <c r="B359" s="44"/>
    </row>
    <row r="360" spans="2:2" ht="15.75" customHeight="1" x14ac:dyDescent="0.25">
      <c r="B360" s="44"/>
    </row>
    <row r="361" spans="2:2" ht="15.75" customHeight="1" x14ac:dyDescent="0.25">
      <c r="B361" s="44"/>
    </row>
    <row r="362" spans="2:2" ht="15.75" customHeight="1" x14ac:dyDescent="0.25">
      <c r="B362" s="44"/>
    </row>
    <row r="363" spans="2:2" ht="15.75" customHeight="1" x14ac:dyDescent="0.25">
      <c r="B363" s="44"/>
    </row>
    <row r="364" spans="2:2" ht="15.75" customHeight="1" x14ac:dyDescent="0.25">
      <c r="B364" s="44"/>
    </row>
    <row r="365" spans="2:2" ht="15.75" customHeight="1" x14ac:dyDescent="0.25">
      <c r="B365" s="44"/>
    </row>
    <row r="366" spans="2:2" ht="15.75" customHeight="1" x14ac:dyDescent="0.25">
      <c r="B366" s="44"/>
    </row>
    <row r="367" spans="2:2" ht="15.75" customHeight="1" x14ac:dyDescent="0.25">
      <c r="B367" s="44"/>
    </row>
    <row r="368" spans="2:2" ht="15.75" customHeight="1" x14ac:dyDescent="0.25">
      <c r="B368" s="44"/>
    </row>
    <row r="369" spans="2:2" ht="15.75" customHeight="1" x14ac:dyDescent="0.25">
      <c r="B369" s="44"/>
    </row>
    <row r="370" spans="2:2" ht="15.75" customHeight="1" x14ac:dyDescent="0.25">
      <c r="B370" s="44"/>
    </row>
    <row r="371" spans="2:2" ht="15.75" customHeight="1" x14ac:dyDescent="0.25">
      <c r="B371" s="44"/>
    </row>
    <row r="372" spans="2:2" ht="15.75" customHeight="1" x14ac:dyDescent="0.25">
      <c r="B372" s="44"/>
    </row>
    <row r="373" spans="2:2" ht="15.75" customHeight="1" x14ac:dyDescent="0.25">
      <c r="B373" s="44"/>
    </row>
    <row r="374" spans="2:2" ht="15.75" customHeight="1" x14ac:dyDescent="0.25">
      <c r="B374" s="44"/>
    </row>
    <row r="375" spans="2:2" ht="15.75" customHeight="1" x14ac:dyDescent="0.25">
      <c r="B375" s="44"/>
    </row>
    <row r="376" spans="2:2" ht="15.75" customHeight="1" x14ac:dyDescent="0.25">
      <c r="B376" s="44"/>
    </row>
    <row r="377" spans="2:2" ht="15.75" customHeight="1" x14ac:dyDescent="0.25">
      <c r="B377" s="44"/>
    </row>
    <row r="378" spans="2:2" ht="15.75" customHeight="1" x14ac:dyDescent="0.25">
      <c r="B378" s="44"/>
    </row>
    <row r="379" spans="2:2" ht="15.75" customHeight="1" x14ac:dyDescent="0.25">
      <c r="B379" s="44"/>
    </row>
    <row r="380" spans="2:2" ht="15.75" customHeight="1" x14ac:dyDescent="0.25">
      <c r="B380" s="44"/>
    </row>
    <row r="381" spans="2:2" ht="15.75" customHeight="1" x14ac:dyDescent="0.25">
      <c r="B381" s="44"/>
    </row>
    <row r="382" spans="2:2" ht="15.75" customHeight="1" x14ac:dyDescent="0.25">
      <c r="B382" s="44"/>
    </row>
    <row r="383" spans="2:2" ht="15.75" customHeight="1" x14ac:dyDescent="0.25">
      <c r="B383" s="44"/>
    </row>
    <row r="384" spans="2:2" ht="15.75" customHeight="1" x14ac:dyDescent="0.25">
      <c r="B384" s="44"/>
    </row>
    <row r="385" spans="2:2" ht="15.75" customHeight="1" x14ac:dyDescent="0.25">
      <c r="B385" s="44"/>
    </row>
    <row r="386" spans="2:2" ht="15.75" customHeight="1" x14ac:dyDescent="0.25">
      <c r="B386" s="44"/>
    </row>
    <row r="387" spans="2:2" ht="15.75" customHeight="1" x14ac:dyDescent="0.25">
      <c r="B387" s="44"/>
    </row>
    <row r="388" spans="2:2" ht="15.75" customHeight="1" x14ac:dyDescent="0.25">
      <c r="B388" s="44"/>
    </row>
    <row r="389" spans="2:2" ht="15.75" customHeight="1" x14ac:dyDescent="0.25">
      <c r="B389" s="44"/>
    </row>
    <row r="390" spans="2:2" ht="15.75" customHeight="1" x14ac:dyDescent="0.25">
      <c r="B390" s="44"/>
    </row>
    <row r="391" spans="2:2" ht="15.75" customHeight="1" x14ac:dyDescent="0.25">
      <c r="B391" s="44"/>
    </row>
    <row r="392" spans="2:2" ht="15.75" customHeight="1" x14ac:dyDescent="0.25">
      <c r="B392" s="44"/>
    </row>
    <row r="393" spans="2:2" ht="15.75" customHeight="1" x14ac:dyDescent="0.25">
      <c r="B393" s="44"/>
    </row>
    <row r="394" spans="2:2" ht="15.75" customHeight="1" x14ac:dyDescent="0.25">
      <c r="B394" s="44"/>
    </row>
    <row r="395" spans="2:2" ht="15.75" customHeight="1" x14ac:dyDescent="0.25">
      <c r="B395" s="44"/>
    </row>
    <row r="396" spans="2:2" ht="15.75" customHeight="1" x14ac:dyDescent="0.25">
      <c r="B396" s="44"/>
    </row>
    <row r="397" spans="2:2" ht="15.75" customHeight="1" x14ac:dyDescent="0.25">
      <c r="B397" s="44"/>
    </row>
    <row r="398" spans="2:2" ht="15.75" customHeight="1" x14ac:dyDescent="0.25">
      <c r="B398" s="44"/>
    </row>
    <row r="399" spans="2:2" ht="15.75" customHeight="1" x14ac:dyDescent="0.25">
      <c r="B399" s="44"/>
    </row>
    <row r="400" spans="2:2" ht="15.75" customHeight="1" x14ac:dyDescent="0.25">
      <c r="B400" s="44"/>
    </row>
    <row r="401" spans="2:2" ht="15.75" customHeight="1" x14ac:dyDescent="0.25">
      <c r="B401" s="44"/>
    </row>
    <row r="402" spans="2:2" ht="15.75" customHeight="1" x14ac:dyDescent="0.25">
      <c r="B402" s="44"/>
    </row>
    <row r="403" spans="2:2" ht="15.75" customHeight="1" x14ac:dyDescent="0.25">
      <c r="B403" s="44"/>
    </row>
    <row r="404" spans="2:2" ht="15.75" customHeight="1" x14ac:dyDescent="0.25">
      <c r="B404" s="44"/>
    </row>
    <row r="405" spans="2:2" ht="15.75" customHeight="1" x14ac:dyDescent="0.25">
      <c r="B405" s="44"/>
    </row>
    <row r="406" spans="2:2" ht="15.75" customHeight="1" x14ac:dyDescent="0.25">
      <c r="B406" s="44"/>
    </row>
    <row r="407" spans="2:2" ht="15.75" customHeight="1" x14ac:dyDescent="0.25">
      <c r="B407" s="44"/>
    </row>
    <row r="408" spans="2:2" ht="15.75" customHeight="1" x14ac:dyDescent="0.25">
      <c r="B408" s="44"/>
    </row>
    <row r="409" spans="2:2" ht="15.75" customHeight="1" x14ac:dyDescent="0.25">
      <c r="B409" s="44"/>
    </row>
    <row r="410" spans="2:2" ht="15.75" customHeight="1" x14ac:dyDescent="0.25">
      <c r="B410" s="44"/>
    </row>
    <row r="411" spans="2:2" ht="15.75" customHeight="1" x14ac:dyDescent="0.25">
      <c r="B411" s="44"/>
    </row>
    <row r="412" spans="2:2" ht="15.75" customHeight="1" x14ac:dyDescent="0.25">
      <c r="B412" s="44"/>
    </row>
    <row r="413" spans="2:2" ht="15.75" customHeight="1" x14ac:dyDescent="0.25">
      <c r="B413" s="44"/>
    </row>
    <row r="414" spans="2:2" ht="15.75" customHeight="1" x14ac:dyDescent="0.25">
      <c r="B414" s="44"/>
    </row>
    <row r="415" spans="2:2" ht="15.75" customHeight="1" x14ac:dyDescent="0.25">
      <c r="B415" s="44"/>
    </row>
    <row r="416" spans="2:2" ht="15.75" customHeight="1" x14ac:dyDescent="0.25">
      <c r="B416" s="44"/>
    </row>
    <row r="417" spans="2:2" ht="15.75" customHeight="1" x14ac:dyDescent="0.25">
      <c r="B417" s="44"/>
    </row>
    <row r="418" spans="2:2" ht="15.75" customHeight="1" x14ac:dyDescent="0.25">
      <c r="B418" s="44"/>
    </row>
    <row r="419" spans="2:2" ht="15.75" customHeight="1" x14ac:dyDescent="0.25">
      <c r="B419" s="44"/>
    </row>
    <row r="420" spans="2:2" ht="15.75" customHeight="1" x14ac:dyDescent="0.25">
      <c r="B420" s="44"/>
    </row>
    <row r="421" spans="2:2" ht="15.75" customHeight="1" x14ac:dyDescent="0.25">
      <c r="B421" s="44"/>
    </row>
    <row r="422" spans="2:2" ht="15.75" customHeight="1" x14ac:dyDescent="0.25">
      <c r="B422" s="44"/>
    </row>
    <row r="423" spans="2:2" ht="15.75" customHeight="1" x14ac:dyDescent="0.25">
      <c r="B423" s="44"/>
    </row>
    <row r="424" spans="2:2" ht="15.75" customHeight="1" x14ac:dyDescent="0.25">
      <c r="B424" s="44"/>
    </row>
    <row r="425" spans="2:2" ht="15.75" customHeight="1" x14ac:dyDescent="0.25">
      <c r="B425" s="44"/>
    </row>
    <row r="426" spans="2:2" ht="15.75" customHeight="1" x14ac:dyDescent="0.25">
      <c r="B426" s="44"/>
    </row>
    <row r="427" spans="2:2" ht="15.75" customHeight="1" x14ac:dyDescent="0.25">
      <c r="B427" s="44"/>
    </row>
    <row r="428" spans="2:2" ht="15.75" customHeight="1" x14ac:dyDescent="0.25">
      <c r="B428" s="44"/>
    </row>
    <row r="429" spans="2:2" ht="15.75" customHeight="1" x14ac:dyDescent="0.25">
      <c r="B429" s="44"/>
    </row>
    <row r="430" spans="2:2" ht="15.75" customHeight="1" x14ac:dyDescent="0.25">
      <c r="B430" s="44"/>
    </row>
    <row r="431" spans="2:2" ht="15.75" customHeight="1" x14ac:dyDescent="0.25">
      <c r="B431" s="44"/>
    </row>
    <row r="432" spans="2:2" ht="15.75" customHeight="1" x14ac:dyDescent="0.25">
      <c r="B432" s="44"/>
    </row>
    <row r="433" spans="2:2" ht="15.75" customHeight="1" x14ac:dyDescent="0.25">
      <c r="B433" s="44"/>
    </row>
    <row r="434" spans="2:2" ht="15.75" customHeight="1" x14ac:dyDescent="0.25">
      <c r="B434" s="44"/>
    </row>
    <row r="435" spans="2:2" ht="15.75" customHeight="1" x14ac:dyDescent="0.25">
      <c r="B435" s="44"/>
    </row>
    <row r="436" spans="2:2" ht="15.75" customHeight="1" x14ac:dyDescent="0.25">
      <c r="B436" s="44"/>
    </row>
    <row r="437" spans="2:2" ht="15.75" customHeight="1" x14ac:dyDescent="0.25">
      <c r="B437" s="44"/>
    </row>
    <row r="438" spans="2:2" ht="15.75" customHeight="1" x14ac:dyDescent="0.25">
      <c r="B438" s="44"/>
    </row>
    <row r="439" spans="2:2" ht="15.75" customHeight="1" x14ac:dyDescent="0.25">
      <c r="B439" s="44"/>
    </row>
    <row r="440" spans="2:2" ht="15.75" customHeight="1" x14ac:dyDescent="0.25">
      <c r="B440" s="44"/>
    </row>
    <row r="441" spans="2:2" ht="15.75" customHeight="1" x14ac:dyDescent="0.25">
      <c r="B441" s="44"/>
    </row>
    <row r="442" spans="2:2" ht="15.75" customHeight="1" x14ac:dyDescent="0.25">
      <c r="B442" s="44"/>
    </row>
    <row r="443" spans="2:2" ht="15.75" customHeight="1" x14ac:dyDescent="0.25">
      <c r="B443" s="44"/>
    </row>
    <row r="444" spans="2:2" ht="15.75" customHeight="1" x14ac:dyDescent="0.25">
      <c r="B444" s="44"/>
    </row>
    <row r="445" spans="2:2" ht="15.75" customHeight="1" x14ac:dyDescent="0.25">
      <c r="B445" s="44"/>
    </row>
    <row r="446" spans="2:2" ht="15.75" customHeight="1" x14ac:dyDescent="0.25">
      <c r="B446" s="44"/>
    </row>
    <row r="447" spans="2:2" ht="15.75" customHeight="1" x14ac:dyDescent="0.25">
      <c r="B447" s="44"/>
    </row>
    <row r="448" spans="2:2" ht="15.75" customHeight="1" x14ac:dyDescent="0.25">
      <c r="B448" s="44"/>
    </row>
    <row r="449" spans="2:2" ht="15.75" customHeight="1" x14ac:dyDescent="0.25">
      <c r="B449" s="44"/>
    </row>
    <row r="450" spans="2:2" ht="15.75" customHeight="1" x14ac:dyDescent="0.25">
      <c r="B450" s="44"/>
    </row>
    <row r="451" spans="2:2" ht="15.75" customHeight="1" x14ac:dyDescent="0.25">
      <c r="B451" s="44"/>
    </row>
    <row r="452" spans="2:2" ht="15.75" customHeight="1" x14ac:dyDescent="0.25">
      <c r="B452" s="44"/>
    </row>
    <row r="453" spans="2:2" ht="15.75" customHeight="1" x14ac:dyDescent="0.25">
      <c r="B453" s="44"/>
    </row>
    <row r="454" spans="2:2" ht="15.75" customHeight="1" x14ac:dyDescent="0.25">
      <c r="B454" s="44"/>
    </row>
    <row r="455" spans="2:2" ht="15.75" customHeight="1" x14ac:dyDescent="0.25">
      <c r="B455" s="44"/>
    </row>
    <row r="456" spans="2:2" ht="15.75" customHeight="1" x14ac:dyDescent="0.25">
      <c r="B456" s="44"/>
    </row>
    <row r="457" spans="2:2" ht="15.75" customHeight="1" x14ac:dyDescent="0.25">
      <c r="B457" s="44"/>
    </row>
    <row r="458" spans="2:2" ht="15.75" customHeight="1" x14ac:dyDescent="0.25">
      <c r="B458" s="44"/>
    </row>
    <row r="459" spans="2:2" ht="15.75" customHeight="1" x14ac:dyDescent="0.25">
      <c r="B459" s="44"/>
    </row>
    <row r="460" spans="2:2" ht="15.75" customHeight="1" x14ac:dyDescent="0.25">
      <c r="B460" s="44"/>
    </row>
    <row r="461" spans="2:2" ht="15.75" customHeight="1" x14ac:dyDescent="0.25">
      <c r="B461" s="44"/>
    </row>
    <row r="462" spans="2:2" ht="15.75" customHeight="1" x14ac:dyDescent="0.25">
      <c r="B462" s="44"/>
    </row>
    <row r="463" spans="2:2" ht="15.75" customHeight="1" x14ac:dyDescent="0.25">
      <c r="B463" s="44"/>
    </row>
    <row r="464" spans="2:2" ht="15.75" customHeight="1" x14ac:dyDescent="0.25">
      <c r="B464" s="44"/>
    </row>
    <row r="465" spans="2:2" ht="15.75" customHeight="1" x14ac:dyDescent="0.25">
      <c r="B465" s="44"/>
    </row>
    <row r="466" spans="2:2" ht="15.75" customHeight="1" x14ac:dyDescent="0.25">
      <c r="B466" s="44"/>
    </row>
    <row r="467" spans="2:2" ht="15.75" customHeight="1" x14ac:dyDescent="0.25">
      <c r="B467" s="44"/>
    </row>
    <row r="468" spans="2:2" ht="15.75" customHeight="1" x14ac:dyDescent="0.25">
      <c r="B468" s="44"/>
    </row>
    <row r="469" spans="2:2" ht="15.75" customHeight="1" x14ac:dyDescent="0.25">
      <c r="B469" s="44"/>
    </row>
    <row r="470" spans="2:2" ht="15.75" customHeight="1" x14ac:dyDescent="0.25">
      <c r="B470" s="44"/>
    </row>
    <row r="471" spans="2:2" ht="15.75" customHeight="1" x14ac:dyDescent="0.25">
      <c r="B471" s="44"/>
    </row>
    <row r="472" spans="2:2" ht="15.75" customHeight="1" x14ac:dyDescent="0.25">
      <c r="B472" s="44"/>
    </row>
    <row r="473" spans="2:2" ht="15.75" customHeight="1" x14ac:dyDescent="0.25">
      <c r="B473" s="44"/>
    </row>
    <row r="474" spans="2:2" ht="15.75" customHeight="1" x14ac:dyDescent="0.25">
      <c r="B474" s="44"/>
    </row>
    <row r="475" spans="2:2" ht="15.75" customHeight="1" x14ac:dyDescent="0.25">
      <c r="B475" s="44"/>
    </row>
    <row r="476" spans="2:2" ht="15.75" customHeight="1" x14ac:dyDescent="0.25">
      <c r="B476" s="44"/>
    </row>
    <row r="477" spans="2:2" ht="15.75" customHeight="1" x14ac:dyDescent="0.25">
      <c r="B477" s="44"/>
    </row>
    <row r="478" spans="2:2" ht="15.75" customHeight="1" x14ac:dyDescent="0.25">
      <c r="B478" s="44"/>
    </row>
    <row r="479" spans="2:2" ht="15.75" customHeight="1" x14ac:dyDescent="0.25">
      <c r="B479" s="44"/>
    </row>
    <row r="480" spans="2:2" ht="15.75" customHeight="1" x14ac:dyDescent="0.25">
      <c r="B480" s="44"/>
    </row>
    <row r="481" spans="2:2" ht="15.75" customHeight="1" x14ac:dyDescent="0.25">
      <c r="B481" s="44"/>
    </row>
    <row r="482" spans="2:2" ht="15.75" customHeight="1" x14ac:dyDescent="0.25">
      <c r="B482" s="44"/>
    </row>
    <row r="483" spans="2:2" ht="15.75" customHeight="1" x14ac:dyDescent="0.25">
      <c r="B483" s="44"/>
    </row>
    <row r="484" spans="2:2" ht="15.75" customHeight="1" x14ac:dyDescent="0.25">
      <c r="B484" s="44"/>
    </row>
    <row r="485" spans="2:2" ht="15.75" customHeight="1" x14ac:dyDescent="0.25">
      <c r="B485" s="44"/>
    </row>
    <row r="486" spans="2:2" ht="15.75" customHeight="1" x14ac:dyDescent="0.25">
      <c r="B486" s="44"/>
    </row>
    <row r="487" spans="2:2" ht="15.75" customHeight="1" x14ac:dyDescent="0.25">
      <c r="B487" s="44"/>
    </row>
    <row r="488" spans="2:2" ht="15.75" customHeight="1" x14ac:dyDescent="0.25">
      <c r="B488" s="44"/>
    </row>
    <row r="489" spans="2:2" ht="15.75" customHeight="1" x14ac:dyDescent="0.25">
      <c r="B489" s="44"/>
    </row>
    <row r="490" spans="2:2" ht="15.75" customHeight="1" x14ac:dyDescent="0.25">
      <c r="B490" s="44"/>
    </row>
    <row r="491" spans="2:2" ht="15.75" customHeight="1" x14ac:dyDescent="0.25">
      <c r="B491" s="44"/>
    </row>
    <row r="492" spans="2:2" ht="15.75" customHeight="1" x14ac:dyDescent="0.25">
      <c r="B492" s="44"/>
    </row>
    <row r="493" spans="2:2" ht="15.75" customHeight="1" x14ac:dyDescent="0.25">
      <c r="B493" s="44"/>
    </row>
    <row r="494" spans="2:2" ht="15.75" customHeight="1" x14ac:dyDescent="0.25">
      <c r="B494" s="44"/>
    </row>
    <row r="495" spans="2:2" ht="15.75" customHeight="1" x14ac:dyDescent="0.25">
      <c r="B495" s="44"/>
    </row>
    <row r="496" spans="2:2" ht="15.75" customHeight="1" x14ac:dyDescent="0.25">
      <c r="B496" s="44"/>
    </row>
    <row r="497" spans="2:2" ht="15.75" customHeight="1" x14ac:dyDescent="0.25">
      <c r="B497" s="44"/>
    </row>
    <row r="498" spans="2:2" ht="15.75" customHeight="1" x14ac:dyDescent="0.25">
      <c r="B498" s="44"/>
    </row>
    <row r="499" spans="2:2" ht="15.75" customHeight="1" x14ac:dyDescent="0.25">
      <c r="B499" s="44"/>
    </row>
    <row r="500" spans="2:2" ht="15.75" customHeight="1" x14ac:dyDescent="0.25">
      <c r="B500" s="44"/>
    </row>
    <row r="501" spans="2:2" ht="15.75" customHeight="1" x14ac:dyDescent="0.25">
      <c r="B501" s="44"/>
    </row>
    <row r="502" spans="2:2" ht="15.75" customHeight="1" x14ac:dyDescent="0.25">
      <c r="B502" s="44"/>
    </row>
    <row r="503" spans="2:2" ht="15.75" customHeight="1" x14ac:dyDescent="0.25">
      <c r="B503" s="44"/>
    </row>
    <row r="504" spans="2:2" ht="15.75" customHeight="1" x14ac:dyDescent="0.25">
      <c r="B504" s="44"/>
    </row>
    <row r="505" spans="2:2" ht="15.75" customHeight="1" x14ac:dyDescent="0.25">
      <c r="B505" s="44"/>
    </row>
    <row r="506" spans="2:2" ht="15.75" customHeight="1" x14ac:dyDescent="0.25">
      <c r="B506" s="44"/>
    </row>
    <row r="507" spans="2:2" ht="15.75" customHeight="1" x14ac:dyDescent="0.25">
      <c r="B507" s="44"/>
    </row>
    <row r="508" spans="2:2" ht="15.75" customHeight="1" x14ac:dyDescent="0.25">
      <c r="B508" s="44"/>
    </row>
    <row r="509" spans="2:2" ht="15.75" customHeight="1" x14ac:dyDescent="0.25">
      <c r="B509" s="44"/>
    </row>
    <row r="510" spans="2:2" ht="15.75" customHeight="1" x14ac:dyDescent="0.25">
      <c r="B510" s="44"/>
    </row>
    <row r="511" spans="2:2" ht="15.75" customHeight="1" x14ac:dyDescent="0.25">
      <c r="B511" s="44"/>
    </row>
    <row r="512" spans="2:2" ht="15.75" customHeight="1" x14ac:dyDescent="0.25">
      <c r="B512" s="44"/>
    </row>
    <row r="513" spans="2:2" ht="15.75" customHeight="1" x14ac:dyDescent="0.25">
      <c r="B513" s="44"/>
    </row>
    <row r="514" spans="2:2" ht="15.75" customHeight="1" x14ac:dyDescent="0.25">
      <c r="B514" s="44"/>
    </row>
    <row r="515" spans="2:2" ht="15.75" customHeight="1" x14ac:dyDescent="0.25">
      <c r="B515" s="44"/>
    </row>
    <row r="516" spans="2:2" ht="15.75" customHeight="1" x14ac:dyDescent="0.25">
      <c r="B516" s="44"/>
    </row>
    <row r="517" spans="2:2" ht="15.75" customHeight="1" x14ac:dyDescent="0.25">
      <c r="B517" s="44"/>
    </row>
    <row r="518" spans="2:2" ht="15.75" customHeight="1" x14ac:dyDescent="0.25">
      <c r="B518" s="44"/>
    </row>
    <row r="519" spans="2:2" ht="15.75" customHeight="1" x14ac:dyDescent="0.25">
      <c r="B519" s="44"/>
    </row>
    <row r="520" spans="2:2" ht="15.75" customHeight="1" x14ac:dyDescent="0.25">
      <c r="B520" s="44"/>
    </row>
    <row r="521" spans="2:2" ht="15.75" customHeight="1" x14ac:dyDescent="0.25">
      <c r="B521" s="44"/>
    </row>
    <row r="522" spans="2:2" ht="15.75" customHeight="1" x14ac:dyDescent="0.25">
      <c r="B522" s="44"/>
    </row>
    <row r="523" spans="2:2" ht="15.75" customHeight="1" x14ac:dyDescent="0.25">
      <c r="B523" s="44"/>
    </row>
    <row r="524" spans="2:2" ht="15.75" customHeight="1" x14ac:dyDescent="0.25">
      <c r="B524" s="44"/>
    </row>
    <row r="525" spans="2:2" ht="15.75" customHeight="1" x14ac:dyDescent="0.25">
      <c r="B525" s="44"/>
    </row>
    <row r="526" spans="2:2" ht="15.75" customHeight="1" x14ac:dyDescent="0.25">
      <c r="B526" s="44"/>
    </row>
    <row r="527" spans="2:2" ht="15.75" customHeight="1" x14ac:dyDescent="0.25">
      <c r="B527" s="44"/>
    </row>
    <row r="528" spans="2:2" ht="15.75" customHeight="1" x14ac:dyDescent="0.25">
      <c r="B528" s="44"/>
    </row>
    <row r="529" spans="2:2" ht="15.75" customHeight="1" x14ac:dyDescent="0.25">
      <c r="B529" s="44"/>
    </row>
    <row r="530" spans="2:2" ht="15.75" customHeight="1" x14ac:dyDescent="0.25">
      <c r="B530" s="44"/>
    </row>
    <row r="531" spans="2:2" ht="15.75" customHeight="1" x14ac:dyDescent="0.25">
      <c r="B531" s="44"/>
    </row>
    <row r="532" spans="2:2" ht="15.75" customHeight="1" x14ac:dyDescent="0.25">
      <c r="B532" s="44"/>
    </row>
    <row r="533" spans="2:2" ht="15.75" customHeight="1" x14ac:dyDescent="0.25">
      <c r="B533" s="44"/>
    </row>
    <row r="534" spans="2:2" ht="15.75" customHeight="1" x14ac:dyDescent="0.25">
      <c r="B534" s="44"/>
    </row>
    <row r="535" spans="2:2" ht="15.75" customHeight="1" x14ac:dyDescent="0.25">
      <c r="B535" s="44"/>
    </row>
    <row r="536" spans="2:2" ht="15.75" customHeight="1" x14ac:dyDescent="0.25">
      <c r="B536" s="44"/>
    </row>
    <row r="537" spans="2:2" ht="15.75" customHeight="1" x14ac:dyDescent="0.25">
      <c r="B537" s="44"/>
    </row>
    <row r="538" spans="2:2" ht="15.75" customHeight="1" x14ac:dyDescent="0.25">
      <c r="B538" s="44"/>
    </row>
    <row r="539" spans="2:2" ht="15.75" customHeight="1" x14ac:dyDescent="0.25">
      <c r="B539" s="44"/>
    </row>
    <row r="540" spans="2:2" ht="15.75" customHeight="1" x14ac:dyDescent="0.25">
      <c r="B540" s="44"/>
    </row>
    <row r="541" spans="2:2" ht="15.75" customHeight="1" x14ac:dyDescent="0.25">
      <c r="B541" s="44"/>
    </row>
    <row r="542" spans="2:2" ht="15.75" customHeight="1" x14ac:dyDescent="0.25">
      <c r="B542" s="44"/>
    </row>
    <row r="543" spans="2:2" ht="15.75" customHeight="1" x14ac:dyDescent="0.25">
      <c r="B543" s="44"/>
    </row>
    <row r="544" spans="2:2" ht="15.75" customHeight="1" x14ac:dyDescent="0.25">
      <c r="B544" s="44"/>
    </row>
    <row r="545" spans="2:2" ht="15.75" customHeight="1" x14ac:dyDescent="0.25">
      <c r="B545" s="44"/>
    </row>
    <row r="546" spans="2:2" ht="15.75" customHeight="1" x14ac:dyDescent="0.25">
      <c r="B546" s="44"/>
    </row>
    <row r="547" spans="2:2" ht="15.75" customHeight="1" x14ac:dyDescent="0.25">
      <c r="B547" s="44"/>
    </row>
    <row r="548" spans="2:2" ht="15.75" customHeight="1" x14ac:dyDescent="0.25">
      <c r="B548" s="44"/>
    </row>
    <row r="549" spans="2:2" ht="15.75" customHeight="1" x14ac:dyDescent="0.25">
      <c r="B549" s="44"/>
    </row>
    <row r="550" spans="2:2" ht="15.75" customHeight="1" x14ac:dyDescent="0.25">
      <c r="B550" s="44"/>
    </row>
    <row r="551" spans="2:2" ht="15.75" customHeight="1" x14ac:dyDescent="0.25">
      <c r="B551" s="44"/>
    </row>
    <row r="552" spans="2:2" ht="15.75" customHeight="1" x14ac:dyDescent="0.25">
      <c r="B552" s="44"/>
    </row>
    <row r="553" spans="2:2" ht="15.75" customHeight="1" x14ac:dyDescent="0.25">
      <c r="B553" s="44"/>
    </row>
    <row r="554" spans="2:2" ht="15.75" customHeight="1" x14ac:dyDescent="0.25">
      <c r="B554" s="44"/>
    </row>
    <row r="555" spans="2:2" ht="15.75" customHeight="1" x14ac:dyDescent="0.25">
      <c r="B555" s="44"/>
    </row>
    <row r="556" spans="2:2" ht="15.75" customHeight="1" x14ac:dyDescent="0.25">
      <c r="B556" s="44"/>
    </row>
    <row r="557" spans="2:2" ht="15.75" customHeight="1" x14ac:dyDescent="0.25">
      <c r="B557" s="44"/>
    </row>
    <row r="558" spans="2:2" ht="15.75" customHeight="1" x14ac:dyDescent="0.25">
      <c r="B558" s="44"/>
    </row>
    <row r="559" spans="2:2" ht="15.75" customHeight="1" x14ac:dyDescent="0.25">
      <c r="B559" s="44"/>
    </row>
    <row r="560" spans="2:2" ht="15.75" customHeight="1" x14ac:dyDescent="0.25">
      <c r="B560" s="44"/>
    </row>
    <row r="561" spans="2:2" ht="15.75" customHeight="1" x14ac:dyDescent="0.25">
      <c r="B561" s="44"/>
    </row>
    <row r="562" spans="2:2" ht="15.75" customHeight="1" x14ac:dyDescent="0.25">
      <c r="B562" s="44"/>
    </row>
    <row r="563" spans="2:2" ht="15.75" customHeight="1" x14ac:dyDescent="0.25">
      <c r="B563" s="44"/>
    </row>
    <row r="564" spans="2:2" ht="15.75" customHeight="1" x14ac:dyDescent="0.25">
      <c r="B564" s="44"/>
    </row>
    <row r="565" spans="2:2" ht="15.75" customHeight="1" x14ac:dyDescent="0.25">
      <c r="B565" s="44"/>
    </row>
    <row r="566" spans="2:2" ht="15.75" customHeight="1" x14ac:dyDescent="0.25">
      <c r="B566" s="44"/>
    </row>
    <row r="567" spans="2:2" ht="15.75" customHeight="1" x14ac:dyDescent="0.25">
      <c r="B567" s="44"/>
    </row>
    <row r="568" spans="2:2" ht="15.75" customHeight="1" x14ac:dyDescent="0.25">
      <c r="B568" s="44"/>
    </row>
    <row r="569" spans="2:2" ht="15.75" customHeight="1" x14ac:dyDescent="0.25">
      <c r="B569" s="44"/>
    </row>
    <row r="570" spans="2:2" ht="15.75" customHeight="1" x14ac:dyDescent="0.25">
      <c r="B570" s="44"/>
    </row>
    <row r="571" spans="2:2" ht="15.75" customHeight="1" x14ac:dyDescent="0.25">
      <c r="B571" s="44"/>
    </row>
    <row r="572" spans="2:2" ht="15.75" customHeight="1" x14ac:dyDescent="0.25">
      <c r="B572" s="44"/>
    </row>
    <row r="573" spans="2:2" ht="15.75" customHeight="1" x14ac:dyDescent="0.25">
      <c r="B573" s="44"/>
    </row>
    <row r="574" spans="2:2" ht="15.75" customHeight="1" x14ac:dyDescent="0.25">
      <c r="B574" s="44"/>
    </row>
    <row r="575" spans="2:2" ht="15.75" customHeight="1" x14ac:dyDescent="0.25">
      <c r="B575" s="44"/>
    </row>
    <row r="576" spans="2:2" ht="15.75" customHeight="1" x14ac:dyDescent="0.25">
      <c r="B576" s="44"/>
    </row>
    <row r="577" spans="2:2" ht="15.75" customHeight="1" x14ac:dyDescent="0.25">
      <c r="B577" s="44"/>
    </row>
    <row r="578" spans="2:2" ht="15.75" customHeight="1" x14ac:dyDescent="0.25">
      <c r="B578" s="44"/>
    </row>
    <row r="579" spans="2:2" ht="15.75" customHeight="1" x14ac:dyDescent="0.25">
      <c r="B579" s="44"/>
    </row>
    <row r="580" spans="2:2" ht="15.75" customHeight="1" x14ac:dyDescent="0.25">
      <c r="B580" s="44"/>
    </row>
    <row r="581" spans="2:2" ht="15.75" customHeight="1" x14ac:dyDescent="0.25">
      <c r="B581" s="44"/>
    </row>
    <row r="582" spans="2:2" ht="15.75" customHeight="1" x14ac:dyDescent="0.25">
      <c r="B582" s="44"/>
    </row>
    <row r="583" spans="2:2" ht="15.75" customHeight="1" x14ac:dyDescent="0.25">
      <c r="B583" s="44"/>
    </row>
    <row r="584" spans="2:2" ht="15.75" customHeight="1" x14ac:dyDescent="0.25">
      <c r="B584" s="44"/>
    </row>
    <row r="585" spans="2:2" ht="15.75" customHeight="1" x14ac:dyDescent="0.25">
      <c r="B585" s="44"/>
    </row>
    <row r="586" spans="2:2" ht="15.75" customHeight="1" x14ac:dyDescent="0.25">
      <c r="B586" s="44"/>
    </row>
    <row r="587" spans="2:2" ht="15.75" customHeight="1" x14ac:dyDescent="0.25">
      <c r="B587" s="44"/>
    </row>
    <row r="588" spans="2:2" ht="15.75" customHeight="1" x14ac:dyDescent="0.25">
      <c r="B588" s="44"/>
    </row>
    <row r="589" spans="2:2" ht="15.75" customHeight="1" x14ac:dyDescent="0.25">
      <c r="B589" s="44"/>
    </row>
    <row r="590" spans="2:2" ht="15.75" customHeight="1" x14ac:dyDescent="0.25">
      <c r="B590" s="44"/>
    </row>
    <row r="591" spans="2:2" ht="15.75" customHeight="1" x14ac:dyDescent="0.25">
      <c r="B591" s="44"/>
    </row>
    <row r="592" spans="2:2" ht="15.75" customHeight="1" x14ac:dyDescent="0.25">
      <c r="B592" s="44"/>
    </row>
    <row r="593" spans="2:2" ht="15.75" customHeight="1" x14ac:dyDescent="0.25">
      <c r="B593" s="44"/>
    </row>
    <row r="594" spans="2:2" ht="15.75" customHeight="1" x14ac:dyDescent="0.25">
      <c r="B594" s="44"/>
    </row>
    <row r="595" spans="2:2" ht="15.75" customHeight="1" x14ac:dyDescent="0.25">
      <c r="B595" s="44"/>
    </row>
    <row r="596" spans="2:2" ht="15.75" customHeight="1" x14ac:dyDescent="0.25">
      <c r="B596" s="44"/>
    </row>
    <row r="597" spans="2:2" ht="15.75" customHeight="1" x14ac:dyDescent="0.25">
      <c r="B597" s="44"/>
    </row>
    <row r="598" spans="2:2" ht="15.75" customHeight="1" x14ac:dyDescent="0.25">
      <c r="B598" s="44"/>
    </row>
    <row r="599" spans="2:2" ht="15.75" customHeight="1" x14ac:dyDescent="0.25">
      <c r="B599" s="44"/>
    </row>
    <row r="600" spans="2:2" ht="15.75" customHeight="1" x14ac:dyDescent="0.25">
      <c r="B600" s="44"/>
    </row>
    <row r="601" spans="2:2" ht="15.75" customHeight="1" x14ac:dyDescent="0.25">
      <c r="B601" s="44"/>
    </row>
    <row r="602" spans="2:2" ht="15.75" customHeight="1" x14ac:dyDescent="0.25">
      <c r="B602" s="44"/>
    </row>
    <row r="603" spans="2:2" ht="15.75" customHeight="1" x14ac:dyDescent="0.25">
      <c r="B603" s="44"/>
    </row>
    <row r="604" spans="2:2" ht="15.75" customHeight="1" x14ac:dyDescent="0.25">
      <c r="B604" s="44"/>
    </row>
    <row r="605" spans="2:2" ht="15.75" customHeight="1" x14ac:dyDescent="0.25">
      <c r="B605" s="44"/>
    </row>
    <row r="606" spans="2:2" ht="15.75" customHeight="1" x14ac:dyDescent="0.25">
      <c r="B606" s="44"/>
    </row>
    <row r="607" spans="2:2" ht="15.75" customHeight="1" x14ac:dyDescent="0.25">
      <c r="B607" s="44"/>
    </row>
    <row r="608" spans="2:2" ht="15.75" customHeight="1" x14ac:dyDescent="0.25">
      <c r="B608" s="44"/>
    </row>
    <row r="609" spans="2:2" ht="15.75" customHeight="1" x14ac:dyDescent="0.25">
      <c r="B609" s="44"/>
    </row>
    <row r="610" spans="2:2" ht="15.75" customHeight="1" x14ac:dyDescent="0.25">
      <c r="B610" s="44"/>
    </row>
    <row r="611" spans="2:2" ht="15.75" customHeight="1" x14ac:dyDescent="0.25">
      <c r="B611" s="44"/>
    </row>
    <row r="612" spans="2:2" ht="15.75" customHeight="1" x14ac:dyDescent="0.25">
      <c r="B612" s="44"/>
    </row>
    <row r="613" spans="2:2" ht="15.75" customHeight="1" x14ac:dyDescent="0.25">
      <c r="B613" s="44"/>
    </row>
    <row r="614" spans="2:2" ht="15.75" customHeight="1" x14ac:dyDescent="0.25">
      <c r="B614" s="44"/>
    </row>
    <row r="615" spans="2:2" ht="15.75" customHeight="1" x14ac:dyDescent="0.25">
      <c r="B615" s="44"/>
    </row>
    <row r="616" spans="2:2" ht="15.75" customHeight="1" x14ac:dyDescent="0.25">
      <c r="B616" s="44"/>
    </row>
    <row r="617" spans="2:2" ht="15.75" customHeight="1" x14ac:dyDescent="0.25">
      <c r="B617" s="44"/>
    </row>
    <row r="618" spans="2:2" ht="15.75" customHeight="1" x14ac:dyDescent="0.25">
      <c r="B618" s="44"/>
    </row>
    <row r="619" spans="2:2" ht="15.75" customHeight="1" x14ac:dyDescent="0.25">
      <c r="B619" s="44"/>
    </row>
    <row r="620" spans="2:2" ht="15.75" customHeight="1" x14ac:dyDescent="0.25">
      <c r="B620" s="44"/>
    </row>
    <row r="621" spans="2:2" ht="15.75" customHeight="1" x14ac:dyDescent="0.25">
      <c r="B621" s="44"/>
    </row>
    <row r="622" spans="2:2" ht="15.75" customHeight="1" x14ac:dyDescent="0.25">
      <c r="B622" s="44"/>
    </row>
    <row r="623" spans="2:2" ht="15.75" customHeight="1" x14ac:dyDescent="0.25">
      <c r="B623" s="44"/>
    </row>
    <row r="624" spans="2:2" ht="15.75" customHeight="1" x14ac:dyDescent="0.25">
      <c r="B624" s="44"/>
    </row>
    <row r="625" spans="2:2" ht="15.75" customHeight="1" x14ac:dyDescent="0.25">
      <c r="B625" s="44"/>
    </row>
    <row r="626" spans="2:2" ht="15.75" customHeight="1" x14ac:dyDescent="0.25">
      <c r="B626" s="44"/>
    </row>
    <row r="627" spans="2:2" ht="15.75" customHeight="1" x14ac:dyDescent="0.25">
      <c r="B627" s="44"/>
    </row>
    <row r="628" spans="2:2" ht="15.75" customHeight="1" x14ac:dyDescent="0.25">
      <c r="B628" s="44"/>
    </row>
    <row r="629" spans="2:2" ht="15.75" customHeight="1" x14ac:dyDescent="0.25">
      <c r="B629" s="44"/>
    </row>
    <row r="630" spans="2:2" ht="15.75" customHeight="1" x14ac:dyDescent="0.25">
      <c r="B630" s="44"/>
    </row>
    <row r="631" spans="2:2" ht="15.75" customHeight="1" x14ac:dyDescent="0.25">
      <c r="B631" s="44"/>
    </row>
    <row r="632" spans="2:2" ht="15.75" customHeight="1" x14ac:dyDescent="0.25">
      <c r="B632" s="44"/>
    </row>
    <row r="633" spans="2:2" ht="15.75" customHeight="1" x14ac:dyDescent="0.25">
      <c r="B633" s="44"/>
    </row>
    <row r="634" spans="2:2" ht="15.75" customHeight="1" x14ac:dyDescent="0.25">
      <c r="B634" s="44"/>
    </row>
    <row r="635" spans="2:2" ht="15.75" customHeight="1" x14ac:dyDescent="0.25">
      <c r="B635" s="44"/>
    </row>
    <row r="636" spans="2:2" ht="15.75" customHeight="1" x14ac:dyDescent="0.25">
      <c r="B636" s="44"/>
    </row>
    <row r="637" spans="2:2" ht="15.75" customHeight="1" x14ac:dyDescent="0.25">
      <c r="B637" s="44"/>
    </row>
    <row r="638" spans="2:2" ht="15.75" customHeight="1" x14ac:dyDescent="0.25">
      <c r="B638" s="44"/>
    </row>
    <row r="639" spans="2:2" ht="15.75" customHeight="1" x14ac:dyDescent="0.25">
      <c r="B639" s="44"/>
    </row>
    <row r="640" spans="2:2" ht="15.75" customHeight="1" x14ac:dyDescent="0.25">
      <c r="B640" s="44"/>
    </row>
    <row r="641" spans="2:2" ht="15.75" customHeight="1" x14ac:dyDescent="0.25">
      <c r="B641" s="44"/>
    </row>
    <row r="642" spans="2:2" ht="15.75" customHeight="1" x14ac:dyDescent="0.25">
      <c r="B642" s="44"/>
    </row>
    <row r="643" spans="2:2" ht="15.75" customHeight="1" x14ac:dyDescent="0.25">
      <c r="B643" s="44"/>
    </row>
    <row r="644" spans="2:2" ht="15.75" customHeight="1" x14ac:dyDescent="0.25">
      <c r="B644" s="44"/>
    </row>
    <row r="645" spans="2:2" ht="15.75" customHeight="1" x14ac:dyDescent="0.25">
      <c r="B645" s="44"/>
    </row>
    <row r="646" spans="2:2" ht="15.75" customHeight="1" x14ac:dyDescent="0.25">
      <c r="B646" s="44"/>
    </row>
    <row r="647" spans="2:2" ht="15.75" customHeight="1" x14ac:dyDescent="0.25">
      <c r="B647" s="44"/>
    </row>
    <row r="648" spans="2:2" ht="15.75" customHeight="1" x14ac:dyDescent="0.25">
      <c r="B648" s="44"/>
    </row>
    <row r="649" spans="2:2" ht="15.75" customHeight="1" x14ac:dyDescent="0.25">
      <c r="B649" s="44"/>
    </row>
    <row r="650" spans="2:2" ht="15.75" customHeight="1" x14ac:dyDescent="0.25">
      <c r="B650" s="44"/>
    </row>
    <row r="651" spans="2:2" ht="15.75" customHeight="1" x14ac:dyDescent="0.25">
      <c r="B651" s="44"/>
    </row>
    <row r="652" spans="2:2" ht="15.75" customHeight="1" x14ac:dyDescent="0.25">
      <c r="B652" s="44"/>
    </row>
    <row r="653" spans="2:2" ht="15.75" customHeight="1" x14ac:dyDescent="0.25">
      <c r="B653" s="44"/>
    </row>
    <row r="654" spans="2:2" ht="15.75" customHeight="1" x14ac:dyDescent="0.25">
      <c r="B654" s="44"/>
    </row>
    <row r="655" spans="2:2" ht="15.75" customHeight="1" x14ac:dyDescent="0.25">
      <c r="B655" s="44"/>
    </row>
    <row r="656" spans="2:2" ht="15.75" customHeight="1" x14ac:dyDescent="0.25">
      <c r="B656" s="44"/>
    </row>
    <row r="657" spans="2:2" ht="15.75" customHeight="1" x14ac:dyDescent="0.25">
      <c r="B657" s="44"/>
    </row>
    <row r="658" spans="2:2" ht="15.75" customHeight="1" x14ac:dyDescent="0.25">
      <c r="B658" s="44"/>
    </row>
    <row r="659" spans="2:2" ht="15.75" customHeight="1" x14ac:dyDescent="0.25">
      <c r="B659" s="44"/>
    </row>
    <row r="660" spans="2:2" ht="15.75" customHeight="1" x14ac:dyDescent="0.25">
      <c r="B660" s="44"/>
    </row>
    <row r="661" spans="2:2" ht="15.75" customHeight="1" x14ac:dyDescent="0.25">
      <c r="B661" s="44"/>
    </row>
    <row r="662" spans="2:2" ht="15.75" customHeight="1" x14ac:dyDescent="0.25">
      <c r="B662" s="44"/>
    </row>
    <row r="663" spans="2:2" ht="15.75" customHeight="1" x14ac:dyDescent="0.25">
      <c r="B663" s="44"/>
    </row>
    <row r="664" spans="2:2" ht="15.75" customHeight="1" x14ac:dyDescent="0.25">
      <c r="B664" s="44"/>
    </row>
    <row r="665" spans="2:2" ht="15.75" customHeight="1" x14ac:dyDescent="0.25">
      <c r="B665" s="44"/>
    </row>
    <row r="666" spans="2:2" ht="15.75" customHeight="1" x14ac:dyDescent="0.25">
      <c r="B666" s="44"/>
    </row>
    <row r="667" spans="2:2" ht="15.75" customHeight="1" x14ac:dyDescent="0.25">
      <c r="B667" s="44"/>
    </row>
    <row r="668" spans="2:2" ht="15.75" customHeight="1" x14ac:dyDescent="0.25">
      <c r="B668" s="44"/>
    </row>
    <row r="669" spans="2:2" ht="15.75" customHeight="1" x14ac:dyDescent="0.25">
      <c r="B669" s="44"/>
    </row>
    <row r="670" spans="2:2" ht="15.75" customHeight="1" x14ac:dyDescent="0.25">
      <c r="B670" s="44"/>
    </row>
    <row r="671" spans="2:2" ht="15.75" customHeight="1" x14ac:dyDescent="0.25">
      <c r="B671" s="44"/>
    </row>
    <row r="672" spans="2:2" ht="15.75" customHeight="1" x14ac:dyDescent="0.25">
      <c r="B672" s="44"/>
    </row>
    <row r="673" spans="2:2" ht="15.75" customHeight="1" x14ac:dyDescent="0.25">
      <c r="B673" s="44"/>
    </row>
    <row r="674" spans="2:2" ht="15.75" customHeight="1" x14ac:dyDescent="0.25">
      <c r="B674" s="44"/>
    </row>
    <row r="675" spans="2:2" ht="15.75" customHeight="1" x14ac:dyDescent="0.25">
      <c r="B675" s="44"/>
    </row>
    <row r="676" spans="2:2" ht="15.75" customHeight="1" x14ac:dyDescent="0.25">
      <c r="B676" s="44"/>
    </row>
    <row r="677" spans="2:2" ht="15.75" customHeight="1" x14ac:dyDescent="0.25">
      <c r="B677" s="44"/>
    </row>
    <row r="678" spans="2:2" ht="15.75" customHeight="1" x14ac:dyDescent="0.25">
      <c r="B678" s="44"/>
    </row>
    <row r="679" spans="2:2" ht="15.75" customHeight="1" x14ac:dyDescent="0.25">
      <c r="B679" s="44"/>
    </row>
    <row r="680" spans="2:2" ht="15.75" customHeight="1" x14ac:dyDescent="0.25">
      <c r="B680" s="44"/>
    </row>
    <row r="681" spans="2:2" ht="15.75" customHeight="1" x14ac:dyDescent="0.25">
      <c r="B681" s="44"/>
    </row>
    <row r="682" spans="2:2" ht="15.75" customHeight="1" x14ac:dyDescent="0.25">
      <c r="B682" s="44"/>
    </row>
    <row r="683" spans="2:2" ht="15.75" customHeight="1" x14ac:dyDescent="0.25">
      <c r="B683" s="44"/>
    </row>
    <row r="684" spans="2:2" ht="15.75" customHeight="1" x14ac:dyDescent="0.25">
      <c r="B684" s="44"/>
    </row>
    <row r="685" spans="2:2" ht="15.75" customHeight="1" x14ac:dyDescent="0.25">
      <c r="B685" s="44"/>
    </row>
    <row r="686" spans="2:2" ht="15.75" customHeight="1" x14ac:dyDescent="0.25">
      <c r="B686" s="44"/>
    </row>
    <row r="687" spans="2:2" ht="15.75" customHeight="1" x14ac:dyDescent="0.25">
      <c r="B687" s="44"/>
    </row>
    <row r="688" spans="2:2" ht="15.75" customHeight="1" x14ac:dyDescent="0.25">
      <c r="B688" s="44"/>
    </row>
    <row r="689" spans="2:2" ht="15.75" customHeight="1" x14ac:dyDescent="0.25">
      <c r="B689" s="44"/>
    </row>
    <row r="690" spans="2:2" ht="15.75" customHeight="1" x14ac:dyDescent="0.25">
      <c r="B690" s="44"/>
    </row>
    <row r="691" spans="2:2" ht="15.75" customHeight="1" x14ac:dyDescent="0.25">
      <c r="B691" s="44"/>
    </row>
    <row r="692" spans="2:2" ht="15.75" customHeight="1" x14ac:dyDescent="0.25">
      <c r="B692" s="44"/>
    </row>
    <row r="693" spans="2:2" ht="15.75" customHeight="1" x14ac:dyDescent="0.25">
      <c r="B693" s="44"/>
    </row>
    <row r="694" spans="2:2" ht="15.75" customHeight="1" x14ac:dyDescent="0.25">
      <c r="B694" s="44"/>
    </row>
    <row r="695" spans="2:2" ht="15.75" customHeight="1" x14ac:dyDescent="0.25">
      <c r="B695" s="44"/>
    </row>
    <row r="696" spans="2:2" ht="15.75" customHeight="1" x14ac:dyDescent="0.25">
      <c r="B696" s="44"/>
    </row>
    <row r="697" spans="2:2" ht="15.75" customHeight="1" x14ac:dyDescent="0.25">
      <c r="B697" s="44"/>
    </row>
    <row r="698" spans="2:2" ht="15.75" customHeight="1" x14ac:dyDescent="0.25">
      <c r="B698" s="44"/>
    </row>
    <row r="699" spans="2:2" ht="15.75" customHeight="1" x14ac:dyDescent="0.25">
      <c r="B699" s="44"/>
    </row>
    <row r="700" spans="2:2" ht="15.75" customHeight="1" x14ac:dyDescent="0.25">
      <c r="B700" s="44"/>
    </row>
    <row r="701" spans="2:2" ht="15.75" customHeight="1" x14ac:dyDescent="0.25">
      <c r="B701" s="44"/>
    </row>
    <row r="702" spans="2:2" ht="15.75" customHeight="1" x14ac:dyDescent="0.25">
      <c r="B702" s="44"/>
    </row>
    <row r="703" spans="2:2" ht="15.75" customHeight="1" x14ac:dyDescent="0.25">
      <c r="B703" s="44"/>
    </row>
    <row r="704" spans="2:2" ht="15.75" customHeight="1" x14ac:dyDescent="0.25">
      <c r="B704" s="44"/>
    </row>
    <row r="705" spans="2:2" ht="15.75" customHeight="1" x14ac:dyDescent="0.25">
      <c r="B705" s="44"/>
    </row>
    <row r="706" spans="2:2" ht="15.75" customHeight="1" x14ac:dyDescent="0.25">
      <c r="B706" s="44"/>
    </row>
    <row r="707" spans="2:2" ht="15.75" customHeight="1" x14ac:dyDescent="0.25">
      <c r="B707" s="44"/>
    </row>
    <row r="708" spans="2:2" ht="15.75" customHeight="1" x14ac:dyDescent="0.25">
      <c r="B708" s="44"/>
    </row>
    <row r="709" spans="2:2" ht="15.75" customHeight="1" x14ac:dyDescent="0.25">
      <c r="B709" s="44"/>
    </row>
    <row r="710" spans="2:2" ht="15.75" customHeight="1" x14ac:dyDescent="0.25">
      <c r="B710" s="44"/>
    </row>
    <row r="711" spans="2:2" ht="15.75" customHeight="1" x14ac:dyDescent="0.25">
      <c r="B711" s="44"/>
    </row>
    <row r="712" spans="2:2" ht="15.75" customHeight="1" x14ac:dyDescent="0.25">
      <c r="B712" s="44"/>
    </row>
    <row r="713" spans="2:2" ht="15.75" customHeight="1" x14ac:dyDescent="0.25">
      <c r="B713" s="44"/>
    </row>
    <row r="714" spans="2:2" ht="15.75" customHeight="1" x14ac:dyDescent="0.25">
      <c r="B714" s="44"/>
    </row>
    <row r="715" spans="2:2" ht="15.75" customHeight="1" x14ac:dyDescent="0.25">
      <c r="B715" s="44"/>
    </row>
    <row r="716" spans="2:2" ht="15.75" customHeight="1" x14ac:dyDescent="0.25">
      <c r="B716" s="44"/>
    </row>
    <row r="717" spans="2:2" ht="15.75" customHeight="1" x14ac:dyDescent="0.25">
      <c r="B717" s="44"/>
    </row>
    <row r="718" spans="2:2" ht="15.75" customHeight="1" x14ac:dyDescent="0.25">
      <c r="B718" s="44"/>
    </row>
    <row r="719" spans="2:2" ht="15.75" customHeight="1" x14ac:dyDescent="0.25">
      <c r="B719" s="44"/>
    </row>
    <row r="720" spans="2:2" ht="15.75" customHeight="1" x14ac:dyDescent="0.25">
      <c r="B720" s="44"/>
    </row>
    <row r="721" spans="2:2" ht="15.75" customHeight="1" x14ac:dyDescent="0.25">
      <c r="B721" s="44"/>
    </row>
    <row r="722" spans="2:2" ht="15.75" customHeight="1" x14ac:dyDescent="0.25">
      <c r="B722" s="44"/>
    </row>
    <row r="723" spans="2:2" ht="15.75" customHeight="1" x14ac:dyDescent="0.25">
      <c r="B723" s="44"/>
    </row>
    <row r="724" spans="2:2" ht="15.75" customHeight="1" x14ac:dyDescent="0.25">
      <c r="B724" s="44"/>
    </row>
    <row r="725" spans="2:2" ht="15.75" customHeight="1" x14ac:dyDescent="0.25">
      <c r="B725" s="44"/>
    </row>
    <row r="726" spans="2:2" ht="15.75" customHeight="1" x14ac:dyDescent="0.25">
      <c r="B726" s="44"/>
    </row>
    <row r="727" spans="2:2" ht="15.75" customHeight="1" x14ac:dyDescent="0.25">
      <c r="B727" s="44"/>
    </row>
    <row r="728" spans="2:2" ht="15.75" customHeight="1" x14ac:dyDescent="0.25">
      <c r="B728" s="44"/>
    </row>
    <row r="729" spans="2:2" ht="15.75" customHeight="1" x14ac:dyDescent="0.25">
      <c r="B729" s="44"/>
    </row>
    <row r="730" spans="2:2" ht="15.75" customHeight="1" x14ac:dyDescent="0.25">
      <c r="B730" s="44"/>
    </row>
    <row r="731" spans="2:2" ht="15.75" customHeight="1" x14ac:dyDescent="0.25">
      <c r="B731" s="44"/>
    </row>
    <row r="732" spans="2:2" ht="15.75" customHeight="1" x14ac:dyDescent="0.25">
      <c r="B732" s="44"/>
    </row>
    <row r="733" spans="2:2" ht="15.75" customHeight="1" x14ac:dyDescent="0.25">
      <c r="B733" s="44"/>
    </row>
    <row r="734" spans="2:2" ht="15.75" customHeight="1" x14ac:dyDescent="0.25">
      <c r="B734" s="44"/>
    </row>
    <row r="735" spans="2:2" ht="15.75" customHeight="1" x14ac:dyDescent="0.25">
      <c r="B735" s="44"/>
    </row>
    <row r="736" spans="2:2" ht="15.75" customHeight="1" x14ac:dyDescent="0.25">
      <c r="B736" s="44"/>
    </row>
    <row r="737" spans="2:2" ht="15.75" customHeight="1" x14ac:dyDescent="0.25">
      <c r="B737" s="44"/>
    </row>
    <row r="738" spans="2:2" ht="15.75" customHeight="1" x14ac:dyDescent="0.25">
      <c r="B738" s="44"/>
    </row>
    <row r="739" spans="2:2" ht="15.75" customHeight="1" x14ac:dyDescent="0.25">
      <c r="B739" s="44"/>
    </row>
    <row r="740" spans="2:2" ht="15.75" customHeight="1" x14ac:dyDescent="0.25">
      <c r="B740" s="44"/>
    </row>
    <row r="741" spans="2:2" ht="15.75" customHeight="1" x14ac:dyDescent="0.25">
      <c r="B741" s="44"/>
    </row>
    <row r="742" spans="2:2" ht="15.75" customHeight="1" x14ac:dyDescent="0.25">
      <c r="B742" s="44"/>
    </row>
    <row r="743" spans="2:2" ht="15.75" customHeight="1" x14ac:dyDescent="0.25">
      <c r="B743" s="44"/>
    </row>
    <row r="744" spans="2:2" ht="15.75" customHeight="1" x14ac:dyDescent="0.25">
      <c r="B744" s="44"/>
    </row>
    <row r="745" spans="2:2" ht="15.75" customHeight="1" x14ac:dyDescent="0.25">
      <c r="B745" s="44"/>
    </row>
    <row r="746" spans="2:2" ht="15.75" customHeight="1" x14ac:dyDescent="0.25">
      <c r="B746" s="44"/>
    </row>
    <row r="747" spans="2:2" ht="15.75" customHeight="1" x14ac:dyDescent="0.25">
      <c r="B747" s="44"/>
    </row>
    <row r="748" spans="2:2" ht="15.75" customHeight="1" x14ac:dyDescent="0.25">
      <c r="B748" s="44"/>
    </row>
    <row r="749" spans="2:2" ht="15.75" customHeight="1" x14ac:dyDescent="0.25">
      <c r="B749" s="44"/>
    </row>
    <row r="750" spans="2:2" ht="15.75" customHeight="1" x14ac:dyDescent="0.25">
      <c r="B750" s="44"/>
    </row>
    <row r="751" spans="2:2" ht="15.75" customHeight="1" x14ac:dyDescent="0.25">
      <c r="B751" s="44"/>
    </row>
    <row r="752" spans="2:2" ht="15.75" customHeight="1" x14ac:dyDescent="0.25">
      <c r="B752" s="44"/>
    </row>
    <row r="753" spans="2:2" ht="15.75" customHeight="1" x14ac:dyDescent="0.25">
      <c r="B753" s="44"/>
    </row>
    <row r="754" spans="2:2" ht="15.75" customHeight="1" x14ac:dyDescent="0.25">
      <c r="B754" s="44"/>
    </row>
    <row r="755" spans="2:2" ht="15.75" customHeight="1" x14ac:dyDescent="0.25">
      <c r="B755" s="44"/>
    </row>
    <row r="756" spans="2:2" ht="15.75" customHeight="1" x14ac:dyDescent="0.25">
      <c r="B756" s="44"/>
    </row>
    <row r="757" spans="2:2" ht="15.75" customHeight="1" x14ac:dyDescent="0.25">
      <c r="B757" s="44"/>
    </row>
    <row r="758" spans="2:2" ht="15.75" customHeight="1" x14ac:dyDescent="0.25">
      <c r="B758" s="44"/>
    </row>
    <row r="759" spans="2:2" ht="15.75" customHeight="1" x14ac:dyDescent="0.25">
      <c r="B759" s="44"/>
    </row>
    <row r="760" spans="2:2" ht="15.75" customHeight="1" x14ac:dyDescent="0.25">
      <c r="B760" s="44"/>
    </row>
    <row r="761" spans="2:2" ht="15.75" customHeight="1" x14ac:dyDescent="0.25">
      <c r="B761" s="44"/>
    </row>
    <row r="762" spans="2:2" ht="15.75" customHeight="1" x14ac:dyDescent="0.25">
      <c r="B762" s="44"/>
    </row>
    <row r="763" spans="2:2" ht="15.75" customHeight="1" x14ac:dyDescent="0.25">
      <c r="B763" s="44"/>
    </row>
    <row r="764" spans="2:2" ht="15.75" customHeight="1" x14ac:dyDescent="0.25">
      <c r="B764" s="44"/>
    </row>
    <row r="765" spans="2:2" ht="15.75" customHeight="1" x14ac:dyDescent="0.25">
      <c r="B765" s="44"/>
    </row>
    <row r="766" spans="2:2" ht="15.75" customHeight="1" x14ac:dyDescent="0.25">
      <c r="B766" s="44"/>
    </row>
    <row r="767" spans="2:2" ht="15.75" customHeight="1" x14ac:dyDescent="0.25">
      <c r="B767" s="44"/>
    </row>
    <row r="768" spans="2:2" ht="15.75" customHeight="1" x14ac:dyDescent="0.25">
      <c r="B768" s="44"/>
    </row>
    <row r="769" spans="2:2" ht="15.75" customHeight="1" x14ac:dyDescent="0.25">
      <c r="B769" s="44"/>
    </row>
    <row r="770" spans="2:2" ht="15.75" customHeight="1" x14ac:dyDescent="0.25">
      <c r="B770" s="44"/>
    </row>
    <row r="771" spans="2:2" ht="15.75" customHeight="1" x14ac:dyDescent="0.25">
      <c r="B771" s="44"/>
    </row>
    <row r="772" spans="2:2" ht="15.75" customHeight="1" x14ac:dyDescent="0.25">
      <c r="B772" s="44"/>
    </row>
    <row r="773" spans="2:2" ht="15.75" customHeight="1" x14ac:dyDescent="0.25">
      <c r="B773" s="44"/>
    </row>
    <row r="774" spans="2:2" ht="15.75" customHeight="1" x14ac:dyDescent="0.25">
      <c r="B774" s="44"/>
    </row>
    <row r="775" spans="2:2" ht="15.75" customHeight="1" x14ac:dyDescent="0.25">
      <c r="B775" s="44"/>
    </row>
    <row r="776" spans="2:2" ht="15.75" customHeight="1" x14ac:dyDescent="0.25">
      <c r="B776" s="44"/>
    </row>
    <row r="777" spans="2:2" ht="15.75" customHeight="1" x14ac:dyDescent="0.25">
      <c r="B777" s="44"/>
    </row>
    <row r="778" spans="2:2" ht="15.75" customHeight="1" x14ac:dyDescent="0.25">
      <c r="B778" s="44"/>
    </row>
    <row r="779" spans="2:2" ht="15.75" customHeight="1" x14ac:dyDescent="0.25">
      <c r="B779" s="44"/>
    </row>
    <row r="780" spans="2:2" ht="15.75" customHeight="1" x14ac:dyDescent="0.25">
      <c r="B780" s="44"/>
    </row>
    <row r="781" spans="2:2" ht="15.75" customHeight="1" x14ac:dyDescent="0.25">
      <c r="B781" s="44"/>
    </row>
    <row r="782" spans="2:2" ht="15.75" customHeight="1" x14ac:dyDescent="0.25">
      <c r="B782" s="44"/>
    </row>
    <row r="783" spans="2:2" ht="15.75" customHeight="1" x14ac:dyDescent="0.25">
      <c r="B783" s="44"/>
    </row>
    <row r="784" spans="2:2" ht="15.75" customHeight="1" x14ac:dyDescent="0.25">
      <c r="B784" s="44"/>
    </row>
    <row r="785" spans="2:2" ht="15.75" customHeight="1" x14ac:dyDescent="0.25">
      <c r="B785" s="44"/>
    </row>
    <row r="786" spans="2:2" ht="15.75" customHeight="1" x14ac:dyDescent="0.25">
      <c r="B786" s="44"/>
    </row>
    <row r="787" spans="2:2" ht="15.75" customHeight="1" x14ac:dyDescent="0.25">
      <c r="B787" s="44"/>
    </row>
    <row r="788" spans="2:2" ht="15.75" customHeight="1" x14ac:dyDescent="0.25">
      <c r="B788" s="44"/>
    </row>
    <row r="789" spans="2:2" ht="15.75" customHeight="1" x14ac:dyDescent="0.25">
      <c r="B789" s="44"/>
    </row>
    <row r="790" spans="2:2" ht="15.75" customHeight="1" x14ac:dyDescent="0.25">
      <c r="B790" s="44"/>
    </row>
    <row r="791" spans="2:2" ht="15.75" customHeight="1" x14ac:dyDescent="0.25">
      <c r="B791" s="44"/>
    </row>
    <row r="792" spans="2:2" ht="15.75" customHeight="1" x14ac:dyDescent="0.25">
      <c r="B792" s="44"/>
    </row>
    <row r="793" spans="2:2" ht="15.75" customHeight="1" x14ac:dyDescent="0.25">
      <c r="B793" s="44"/>
    </row>
    <row r="794" spans="2:2" ht="15.75" customHeight="1" x14ac:dyDescent="0.25">
      <c r="B794" s="44"/>
    </row>
    <row r="795" spans="2:2" ht="15.75" customHeight="1" x14ac:dyDescent="0.25">
      <c r="B795" s="44"/>
    </row>
    <row r="796" spans="2:2" ht="15.75" customHeight="1" x14ac:dyDescent="0.25">
      <c r="B796" s="44"/>
    </row>
    <row r="797" spans="2:2" ht="15.75" customHeight="1" x14ac:dyDescent="0.25">
      <c r="B797" s="44"/>
    </row>
    <row r="798" spans="2:2" ht="15.75" customHeight="1" x14ac:dyDescent="0.25">
      <c r="B798" s="44"/>
    </row>
    <row r="799" spans="2:2" ht="15.75" customHeight="1" x14ac:dyDescent="0.25">
      <c r="B799" s="44"/>
    </row>
    <row r="800" spans="2:2" ht="15.75" customHeight="1" x14ac:dyDescent="0.25">
      <c r="B800" s="44"/>
    </row>
    <row r="801" spans="2:2" ht="15.75" customHeight="1" x14ac:dyDescent="0.25">
      <c r="B801" s="44"/>
    </row>
    <row r="802" spans="2:2" ht="15.75" customHeight="1" x14ac:dyDescent="0.25">
      <c r="B802" s="44"/>
    </row>
    <row r="803" spans="2:2" ht="15.75" customHeight="1" x14ac:dyDescent="0.25">
      <c r="B803" s="44"/>
    </row>
    <row r="804" spans="2:2" ht="15.75" customHeight="1" x14ac:dyDescent="0.25">
      <c r="B804" s="44"/>
    </row>
    <row r="805" spans="2:2" ht="15.75" customHeight="1" x14ac:dyDescent="0.25">
      <c r="B805" s="44"/>
    </row>
    <row r="806" spans="2:2" ht="15.75" customHeight="1" x14ac:dyDescent="0.25">
      <c r="B806" s="44"/>
    </row>
    <row r="807" spans="2:2" ht="15.75" customHeight="1" x14ac:dyDescent="0.25">
      <c r="B807" s="44"/>
    </row>
    <row r="808" spans="2:2" ht="15.75" customHeight="1" x14ac:dyDescent="0.25">
      <c r="B808" s="44"/>
    </row>
    <row r="809" spans="2:2" ht="15.75" customHeight="1" x14ac:dyDescent="0.25">
      <c r="B809" s="44"/>
    </row>
    <row r="810" spans="2:2" ht="15.75" customHeight="1" x14ac:dyDescent="0.25">
      <c r="B810" s="44"/>
    </row>
    <row r="811" spans="2:2" ht="15.75" customHeight="1" x14ac:dyDescent="0.25">
      <c r="B811" s="44"/>
    </row>
    <row r="812" spans="2:2" ht="15.75" customHeight="1" x14ac:dyDescent="0.25">
      <c r="B812" s="44"/>
    </row>
    <row r="813" spans="2:2" ht="15.75" customHeight="1" x14ac:dyDescent="0.25">
      <c r="B813" s="44"/>
    </row>
    <row r="814" spans="2:2" ht="15.75" customHeight="1" x14ac:dyDescent="0.25">
      <c r="B814" s="44"/>
    </row>
    <row r="815" spans="2:2" ht="15.75" customHeight="1" x14ac:dyDescent="0.25">
      <c r="B815" s="44"/>
    </row>
    <row r="816" spans="2:2" ht="15.75" customHeight="1" x14ac:dyDescent="0.25">
      <c r="B816" s="44"/>
    </row>
    <row r="817" spans="2:2" ht="15.75" customHeight="1" x14ac:dyDescent="0.25">
      <c r="B817" s="44"/>
    </row>
    <row r="818" spans="2:2" ht="15.75" customHeight="1" x14ac:dyDescent="0.25">
      <c r="B818" s="44"/>
    </row>
    <row r="819" spans="2:2" ht="15.75" customHeight="1" x14ac:dyDescent="0.25">
      <c r="B819" s="44"/>
    </row>
    <row r="820" spans="2:2" ht="15.75" customHeight="1" x14ac:dyDescent="0.25">
      <c r="B820" s="44"/>
    </row>
    <row r="821" spans="2:2" ht="15.75" customHeight="1" x14ac:dyDescent="0.25">
      <c r="B821" s="44"/>
    </row>
    <row r="822" spans="2:2" ht="15.75" customHeight="1" x14ac:dyDescent="0.25">
      <c r="B822" s="44"/>
    </row>
    <row r="823" spans="2:2" ht="15.75" customHeight="1" x14ac:dyDescent="0.25">
      <c r="B823" s="44"/>
    </row>
    <row r="824" spans="2:2" ht="15.75" customHeight="1" x14ac:dyDescent="0.25">
      <c r="B824" s="44"/>
    </row>
    <row r="825" spans="2:2" ht="15.75" customHeight="1" x14ac:dyDescent="0.25">
      <c r="B825" s="44"/>
    </row>
    <row r="826" spans="2:2" ht="15.75" customHeight="1" x14ac:dyDescent="0.25">
      <c r="B826" s="44"/>
    </row>
    <row r="827" spans="2:2" ht="15.75" customHeight="1" x14ac:dyDescent="0.25">
      <c r="B827" s="44"/>
    </row>
    <row r="828" spans="2:2" ht="15.75" customHeight="1" x14ac:dyDescent="0.25">
      <c r="B828" s="44"/>
    </row>
    <row r="829" spans="2:2" ht="15.75" customHeight="1" x14ac:dyDescent="0.25">
      <c r="B829" s="44"/>
    </row>
    <row r="830" spans="2:2" ht="15.75" customHeight="1" x14ac:dyDescent="0.25">
      <c r="B830" s="44"/>
    </row>
    <row r="831" spans="2:2" ht="15.75" customHeight="1" x14ac:dyDescent="0.25">
      <c r="B831" s="44"/>
    </row>
    <row r="832" spans="2:2" ht="15.75" customHeight="1" x14ac:dyDescent="0.25">
      <c r="B832" s="44"/>
    </row>
    <row r="833" spans="2:2" ht="15.75" customHeight="1" x14ac:dyDescent="0.25">
      <c r="B833" s="44"/>
    </row>
    <row r="834" spans="2:2" ht="15.75" customHeight="1" x14ac:dyDescent="0.25">
      <c r="B834" s="44"/>
    </row>
    <row r="835" spans="2:2" ht="15.75" customHeight="1" x14ac:dyDescent="0.25">
      <c r="B835" s="44"/>
    </row>
    <row r="836" spans="2:2" ht="15.75" customHeight="1" x14ac:dyDescent="0.25">
      <c r="B836" s="44"/>
    </row>
    <row r="837" spans="2:2" ht="15.75" customHeight="1" x14ac:dyDescent="0.25">
      <c r="B837" s="44"/>
    </row>
    <row r="838" spans="2:2" ht="15.75" customHeight="1" x14ac:dyDescent="0.25">
      <c r="B838" s="44"/>
    </row>
    <row r="839" spans="2:2" ht="15.75" customHeight="1" x14ac:dyDescent="0.25">
      <c r="B839" s="44"/>
    </row>
    <row r="840" spans="2:2" ht="15.75" customHeight="1" x14ac:dyDescent="0.25">
      <c r="B840" s="44"/>
    </row>
    <row r="841" spans="2:2" ht="15.75" customHeight="1" x14ac:dyDescent="0.25">
      <c r="B841" s="44"/>
    </row>
    <row r="842" spans="2:2" ht="15.75" customHeight="1" x14ac:dyDescent="0.25">
      <c r="B842" s="44"/>
    </row>
    <row r="843" spans="2:2" ht="15.75" customHeight="1" x14ac:dyDescent="0.25">
      <c r="B843" s="44"/>
    </row>
    <row r="844" spans="2:2" ht="15.75" customHeight="1" x14ac:dyDescent="0.25">
      <c r="B844" s="44"/>
    </row>
    <row r="845" spans="2:2" ht="15.75" customHeight="1" x14ac:dyDescent="0.25">
      <c r="B845" s="44"/>
    </row>
    <row r="846" spans="2:2" ht="15.75" customHeight="1" x14ac:dyDescent="0.25">
      <c r="B846" s="44"/>
    </row>
    <row r="847" spans="2:2" ht="15.75" customHeight="1" x14ac:dyDescent="0.25">
      <c r="B847" s="44"/>
    </row>
    <row r="848" spans="2:2" ht="15.75" customHeight="1" x14ac:dyDescent="0.25">
      <c r="B848" s="44"/>
    </row>
    <row r="849" spans="2:2" ht="15.75" customHeight="1" x14ac:dyDescent="0.25">
      <c r="B849" s="44"/>
    </row>
    <row r="850" spans="2:2" ht="15.75" customHeight="1" x14ac:dyDescent="0.25">
      <c r="B850" s="44"/>
    </row>
    <row r="851" spans="2:2" ht="15.75" customHeight="1" x14ac:dyDescent="0.25">
      <c r="B851" s="44"/>
    </row>
    <row r="852" spans="2:2" ht="15.75" customHeight="1" x14ac:dyDescent="0.25">
      <c r="B852" s="44"/>
    </row>
    <row r="853" spans="2:2" ht="15.75" customHeight="1" x14ac:dyDescent="0.25">
      <c r="B853" s="44"/>
    </row>
    <row r="854" spans="2:2" ht="15.75" customHeight="1" x14ac:dyDescent="0.25">
      <c r="B854" s="44"/>
    </row>
    <row r="855" spans="2:2" ht="15.75" customHeight="1" x14ac:dyDescent="0.25">
      <c r="B855" s="44"/>
    </row>
    <row r="856" spans="2:2" ht="15.75" customHeight="1" x14ac:dyDescent="0.25">
      <c r="B856" s="44"/>
    </row>
    <row r="857" spans="2:2" ht="15.75" customHeight="1" x14ac:dyDescent="0.25">
      <c r="B857" s="44"/>
    </row>
    <row r="858" spans="2:2" ht="15.75" customHeight="1" x14ac:dyDescent="0.25">
      <c r="B858" s="44"/>
    </row>
    <row r="859" spans="2:2" ht="15.75" customHeight="1" x14ac:dyDescent="0.25">
      <c r="B859" s="44"/>
    </row>
    <row r="860" spans="2:2" ht="15.75" customHeight="1" x14ac:dyDescent="0.25">
      <c r="B860" s="44"/>
    </row>
    <row r="861" spans="2:2" ht="15.75" customHeight="1" x14ac:dyDescent="0.25">
      <c r="B861" s="44"/>
    </row>
    <row r="862" spans="2:2" ht="15.75" customHeight="1" x14ac:dyDescent="0.25">
      <c r="B862" s="44"/>
    </row>
    <row r="863" spans="2:2" ht="15.75" customHeight="1" x14ac:dyDescent="0.25">
      <c r="B863" s="44"/>
    </row>
    <row r="864" spans="2:2" ht="15.75" customHeight="1" x14ac:dyDescent="0.25">
      <c r="B864" s="44"/>
    </row>
    <row r="865" spans="2:2" ht="15.75" customHeight="1" x14ac:dyDescent="0.25">
      <c r="B865" s="44"/>
    </row>
    <row r="866" spans="2:2" ht="15.75" customHeight="1" x14ac:dyDescent="0.25">
      <c r="B866" s="44"/>
    </row>
    <row r="867" spans="2:2" ht="15.75" customHeight="1" x14ac:dyDescent="0.25">
      <c r="B867" s="44"/>
    </row>
    <row r="868" spans="2:2" ht="15.75" customHeight="1" x14ac:dyDescent="0.25">
      <c r="B868" s="44"/>
    </row>
    <row r="869" spans="2:2" ht="15.75" customHeight="1" x14ac:dyDescent="0.25">
      <c r="B869" s="44"/>
    </row>
    <row r="870" spans="2:2" ht="15.75" customHeight="1" x14ac:dyDescent="0.25">
      <c r="B870" s="44"/>
    </row>
    <row r="871" spans="2:2" ht="15.75" customHeight="1" x14ac:dyDescent="0.25">
      <c r="B871" s="44"/>
    </row>
    <row r="872" spans="2:2" ht="15.75" customHeight="1" x14ac:dyDescent="0.25">
      <c r="B872" s="44"/>
    </row>
    <row r="873" spans="2:2" ht="15.75" customHeight="1" x14ac:dyDescent="0.25">
      <c r="B873" s="44"/>
    </row>
    <row r="874" spans="2:2" ht="15.75" customHeight="1" x14ac:dyDescent="0.25">
      <c r="B874" s="44"/>
    </row>
    <row r="875" spans="2:2" ht="15.75" customHeight="1" x14ac:dyDescent="0.25">
      <c r="B875" s="44"/>
    </row>
    <row r="876" spans="2:2" ht="15.75" customHeight="1" x14ac:dyDescent="0.25">
      <c r="B876" s="44"/>
    </row>
    <row r="877" spans="2:2" ht="15.75" customHeight="1" x14ac:dyDescent="0.25">
      <c r="B877" s="44"/>
    </row>
    <row r="878" spans="2:2" ht="15.75" customHeight="1" x14ac:dyDescent="0.25">
      <c r="B878" s="44"/>
    </row>
    <row r="879" spans="2:2" ht="15.75" customHeight="1" x14ac:dyDescent="0.25">
      <c r="B879" s="44"/>
    </row>
    <row r="880" spans="2:2" ht="15.75" customHeight="1" x14ac:dyDescent="0.25">
      <c r="B880" s="44"/>
    </row>
    <row r="881" spans="2:2" ht="15.75" customHeight="1" x14ac:dyDescent="0.25">
      <c r="B881" s="44"/>
    </row>
    <row r="882" spans="2:2" ht="15.75" customHeight="1" x14ac:dyDescent="0.25">
      <c r="B882" s="44"/>
    </row>
    <row r="883" spans="2:2" ht="15.75" customHeight="1" x14ac:dyDescent="0.25">
      <c r="B883" s="44"/>
    </row>
    <row r="884" spans="2:2" ht="15.75" customHeight="1" x14ac:dyDescent="0.25">
      <c r="B884" s="44"/>
    </row>
    <row r="885" spans="2:2" ht="15.75" customHeight="1" x14ac:dyDescent="0.25">
      <c r="B885" s="44"/>
    </row>
    <row r="886" spans="2:2" ht="15.75" customHeight="1" x14ac:dyDescent="0.25">
      <c r="B886" s="44"/>
    </row>
    <row r="887" spans="2:2" ht="15.75" customHeight="1" x14ac:dyDescent="0.25">
      <c r="B887" s="44"/>
    </row>
    <row r="888" spans="2:2" ht="15.75" customHeight="1" x14ac:dyDescent="0.25">
      <c r="B888" s="44"/>
    </row>
    <row r="889" spans="2:2" ht="15.75" customHeight="1" x14ac:dyDescent="0.25">
      <c r="B889" s="44"/>
    </row>
    <row r="890" spans="2:2" ht="15.75" customHeight="1" x14ac:dyDescent="0.25">
      <c r="B890" s="44"/>
    </row>
    <row r="891" spans="2:2" ht="15.75" customHeight="1" x14ac:dyDescent="0.25">
      <c r="B891" s="44"/>
    </row>
    <row r="892" spans="2:2" ht="15.75" customHeight="1" x14ac:dyDescent="0.25">
      <c r="B892" s="44"/>
    </row>
    <row r="893" spans="2:2" ht="15.75" customHeight="1" x14ac:dyDescent="0.25">
      <c r="B893" s="44"/>
    </row>
    <row r="894" spans="2:2" ht="15.75" customHeight="1" x14ac:dyDescent="0.25">
      <c r="B894" s="44"/>
    </row>
    <row r="895" spans="2:2" ht="15.75" customHeight="1" x14ac:dyDescent="0.25">
      <c r="B895" s="44"/>
    </row>
    <row r="896" spans="2:2" ht="15.75" customHeight="1" x14ac:dyDescent="0.25">
      <c r="B896" s="44"/>
    </row>
    <row r="897" spans="2:2" ht="15.75" customHeight="1" x14ac:dyDescent="0.25">
      <c r="B897" s="44"/>
    </row>
    <row r="898" spans="2:2" ht="15.75" customHeight="1" x14ac:dyDescent="0.25">
      <c r="B898" s="44"/>
    </row>
    <row r="899" spans="2:2" ht="15.75" customHeight="1" x14ac:dyDescent="0.25">
      <c r="B899" s="44"/>
    </row>
    <row r="900" spans="2:2" ht="15.75" customHeight="1" x14ac:dyDescent="0.25">
      <c r="B900" s="44"/>
    </row>
    <row r="901" spans="2:2" ht="15.75" customHeight="1" x14ac:dyDescent="0.25">
      <c r="B901" s="44"/>
    </row>
    <row r="902" spans="2:2" ht="15.75" customHeight="1" x14ac:dyDescent="0.25">
      <c r="B902" s="44"/>
    </row>
    <row r="903" spans="2:2" ht="15.75" customHeight="1" x14ac:dyDescent="0.25">
      <c r="B903" s="44"/>
    </row>
    <row r="904" spans="2:2" ht="15.75" customHeight="1" x14ac:dyDescent="0.25">
      <c r="B904" s="44"/>
    </row>
    <row r="905" spans="2:2" ht="15.75" customHeight="1" x14ac:dyDescent="0.25">
      <c r="B905" s="44"/>
    </row>
    <row r="906" spans="2:2" ht="15.75" customHeight="1" x14ac:dyDescent="0.25">
      <c r="B906" s="44"/>
    </row>
    <row r="907" spans="2:2" ht="15.75" customHeight="1" x14ac:dyDescent="0.25">
      <c r="B907" s="44"/>
    </row>
    <row r="908" spans="2:2" ht="15.75" customHeight="1" x14ac:dyDescent="0.25">
      <c r="B908" s="44"/>
    </row>
    <row r="909" spans="2:2" ht="15.75" customHeight="1" x14ac:dyDescent="0.25">
      <c r="B909" s="44"/>
    </row>
    <row r="910" spans="2:2" ht="15.75" customHeight="1" x14ac:dyDescent="0.25">
      <c r="B910" s="44"/>
    </row>
    <row r="911" spans="2:2" ht="15.75" customHeight="1" x14ac:dyDescent="0.25">
      <c r="B911" s="44"/>
    </row>
    <row r="912" spans="2:2" ht="15.75" customHeight="1" x14ac:dyDescent="0.25">
      <c r="B912" s="44"/>
    </row>
    <row r="913" spans="2:2" ht="15.75" customHeight="1" x14ac:dyDescent="0.25">
      <c r="B913" s="44"/>
    </row>
    <row r="914" spans="2:2" ht="15.75" customHeight="1" x14ac:dyDescent="0.25">
      <c r="B914" s="44"/>
    </row>
    <row r="915" spans="2:2" ht="15.75" customHeight="1" x14ac:dyDescent="0.25">
      <c r="B915" s="44"/>
    </row>
    <row r="916" spans="2:2" ht="15.75" customHeight="1" x14ac:dyDescent="0.25">
      <c r="B916" s="44"/>
    </row>
    <row r="917" spans="2:2" ht="15.75" customHeight="1" x14ac:dyDescent="0.25">
      <c r="B917" s="44"/>
    </row>
    <row r="918" spans="2:2" ht="15.75" customHeight="1" x14ac:dyDescent="0.25">
      <c r="B918" s="44"/>
    </row>
    <row r="919" spans="2:2" ht="15.75" customHeight="1" x14ac:dyDescent="0.25">
      <c r="B919" s="44"/>
    </row>
    <row r="920" spans="2:2" ht="15.75" customHeight="1" x14ac:dyDescent="0.25">
      <c r="B920" s="44"/>
    </row>
    <row r="921" spans="2:2" ht="15.75" customHeight="1" x14ac:dyDescent="0.25">
      <c r="B921" s="44"/>
    </row>
    <row r="922" spans="2:2" ht="15.75" customHeight="1" x14ac:dyDescent="0.25">
      <c r="B922" s="44"/>
    </row>
    <row r="923" spans="2:2" ht="15.75" customHeight="1" x14ac:dyDescent="0.25">
      <c r="B923" s="44"/>
    </row>
    <row r="924" spans="2:2" ht="15.75" customHeight="1" x14ac:dyDescent="0.25">
      <c r="B924" s="44"/>
    </row>
    <row r="925" spans="2:2" ht="15.75" customHeight="1" x14ac:dyDescent="0.25">
      <c r="B925" s="44"/>
    </row>
    <row r="926" spans="2:2" ht="15.75" customHeight="1" x14ac:dyDescent="0.25">
      <c r="B926" s="44"/>
    </row>
    <row r="927" spans="2:2" ht="15.75" customHeight="1" x14ac:dyDescent="0.25">
      <c r="B927" s="44"/>
    </row>
    <row r="928" spans="2:2" ht="15.75" customHeight="1" x14ac:dyDescent="0.25">
      <c r="B928" s="44"/>
    </row>
    <row r="929" spans="2:2" ht="15.75" customHeight="1" x14ac:dyDescent="0.25">
      <c r="B929" s="44"/>
    </row>
    <row r="930" spans="2:2" ht="15.75" customHeight="1" x14ac:dyDescent="0.25">
      <c r="B930" s="44"/>
    </row>
    <row r="931" spans="2:2" ht="15.75" customHeight="1" x14ac:dyDescent="0.25">
      <c r="B931" s="44"/>
    </row>
    <row r="932" spans="2:2" ht="15.75" customHeight="1" x14ac:dyDescent="0.25">
      <c r="B932" s="44"/>
    </row>
    <row r="933" spans="2:2" ht="15.75" customHeight="1" x14ac:dyDescent="0.25">
      <c r="B933" s="44"/>
    </row>
    <row r="934" spans="2:2" ht="15.75" customHeight="1" x14ac:dyDescent="0.25">
      <c r="B934" s="44"/>
    </row>
    <row r="935" spans="2:2" ht="15.75" customHeight="1" x14ac:dyDescent="0.25">
      <c r="B935" s="44"/>
    </row>
    <row r="936" spans="2:2" ht="15.75" customHeight="1" x14ac:dyDescent="0.25">
      <c r="B936" s="44"/>
    </row>
    <row r="937" spans="2:2" ht="15.75" customHeight="1" x14ac:dyDescent="0.25">
      <c r="B937" s="44"/>
    </row>
    <row r="938" spans="2:2" ht="15.75" customHeight="1" x14ac:dyDescent="0.25">
      <c r="B938" s="44"/>
    </row>
    <row r="939" spans="2:2" ht="15.75" customHeight="1" x14ac:dyDescent="0.25">
      <c r="B939" s="44"/>
    </row>
    <row r="940" spans="2:2" ht="15.75" customHeight="1" x14ac:dyDescent="0.25">
      <c r="B940" s="44"/>
    </row>
    <row r="941" spans="2:2" ht="15.75" customHeight="1" x14ac:dyDescent="0.25">
      <c r="B941" s="44"/>
    </row>
    <row r="942" spans="2:2" ht="15.75" customHeight="1" x14ac:dyDescent="0.25">
      <c r="B942" s="44"/>
    </row>
    <row r="943" spans="2:2" ht="15.75" customHeight="1" x14ac:dyDescent="0.25">
      <c r="B943" s="44"/>
    </row>
    <row r="944" spans="2:2" ht="15.75" customHeight="1" x14ac:dyDescent="0.25">
      <c r="B944" s="44"/>
    </row>
    <row r="945" spans="2:2" ht="15.75" customHeight="1" x14ac:dyDescent="0.25">
      <c r="B945" s="44"/>
    </row>
    <row r="946" spans="2:2" ht="15.75" customHeight="1" x14ac:dyDescent="0.25">
      <c r="B946" s="44"/>
    </row>
    <row r="947" spans="2:2" ht="15.75" customHeight="1" x14ac:dyDescent="0.25">
      <c r="B947" s="44"/>
    </row>
    <row r="948" spans="2:2" ht="15.75" customHeight="1" x14ac:dyDescent="0.25">
      <c r="B948" s="44"/>
    </row>
    <row r="949" spans="2:2" ht="15.75" customHeight="1" x14ac:dyDescent="0.25">
      <c r="B949" s="44"/>
    </row>
    <row r="950" spans="2:2" ht="15.75" customHeight="1" x14ac:dyDescent="0.25">
      <c r="B950" s="44"/>
    </row>
    <row r="951" spans="2:2" ht="15.75" customHeight="1" x14ac:dyDescent="0.25">
      <c r="B951" s="44"/>
    </row>
    <row r="952" spans="2:2" ht="15.75" customHeight="1" x14ac:dyDescent="0.25">
      <c r="B952" s="44"/>
    </row>
    <row r="953" spans="2:2" ht="15.75" customHeight="1" x14ac:dyDescent="0.25">
      <c r="B953" s="44"/>
    </row>
    <row r="954" spans="2:2" ht="15.75" customHeight="1" x14ac:dyDescent="0.25">
      <c r="B954" s="44"/>
    </row>
    <row r="955" spans="2:2" ht="15.75" customHeight="1" x14ac:dyDescent="0.25">
      <c r="B955" s="44"/>
    </row>
    <row r="956" spans="2:2" ht="15.75" customHeight="1" x14ac:dyDescent="0.25">
      <c r="B956" s="44"/>
    </row>
    <row r="957" spans="2:2" ht="15.75" customHeight="1" x14ac:dyDescent="0.25">
      <c r="B957" s="44"/>
    </row>
    <row r="958" spans="2:2" ht="15.75" customHeight="1" x14ac:dyDescent="0.25">
      <c r="B958" s="44"/>
    </row>
    <row r="959" spans="2:2" ht="15.75" customHeight="1" x14ac:dyDescent="0.25">
      <c r="B959" s="44"/>
    </row>
    <row r="960" spans="2:2" ht="15.75" customHeight="1" x14ac:dyDescent="0.25">
      <c r="B960" s="44"/>
    </row>
    <row r="961" spans="2:2" ht="15.75" customHeight="1" x14ac:dyDescent="0.25">
      <c r="B961" s="44"/>
    </row>
    <row r="962" spans="2:2" ht="15.75" customHeight="1" x14ac:dyDescent="0.25">
      <c r="B962" s="44"/>
    </row>
    <row r="963" spans="2:2" ht="15.75" customHeight="1" x14ac:dyDescent="0.25">
      <c r="B963" s="44"/>
    </row>
    <row r="964" spans="2:2" ht="15.75" customHeight="1" x14ac:dyDescent="0.25">
      <c r="B964" s="44"/>
    </row>
    <row r="965" spans="2:2" ht="15.75" customHeight="1" x14ac:dyDescent="0.25">
      <c r="B965" s="44"/>
    </row>
    <row r="966" spans="2:2" ht="15.75" customHeight="1" x14ac:dyDescent="0.25">
      <c r="B966" s="44"/>
    </row>
    <row r="967" spans="2:2" ht="15.75" customHeight="1" x14ac:dyDescent="0.25">
      <c r="B967" s="44"/>
    </row>
    <row r="968" spans="2:2" ht="15.75" customHeight="1" x14ac:dyDescent="0.25">
      <c r="B968" s="44"/>
    </row>
    <row r="969" spans="2:2" ht="15.75" customHeight="1" x14ac:dyDescent="0.25">
      <c r="B969" s="44"/>
    </row>
    <row r="970" spans="2:2" ht="15.75" customHeight="1" x14ac:dyDescent="0.25">
      <c r="B970" s="44"/>
    </row>
    <row r="971" spans="2:2" ht="15.75" customHeight="1" x14ac:dyDescent="0.25">
      <c r="B971" s="44"/>
    </row>
    <row r="972" spans="2:2" ht="15.75" customHeight="1" x14ac:dyDescent="0.25">
      <c r="B972" s="44"/>
    </row>
    <row r="973" spans="2:2" ht="15.75" customHeight="1" x14ac:dyDescent="0.25">
      <c r="B973" s="44"/>
    </row>
    <row r="974" spans="2:2" ht="15.75" customHeight="1" x14ac:dyDescent="0.25">
      <c r="B974" s="44"/>
    </row>
    <row r="975" spans="2:2" ht="15.75" customHeight="1" x14ac:dyDescent="0.25">
      <c r="B975" s="44"/>
    </row>
    <row r="976" spans="2:2" ht="15.75" customHeight="1" x14ac:dyDescent="0.25">
      <c r="B976" s="44"/>
    </row>
    <row r="977" spans="2:2" ht="15.75" customHeight="1" x14ac:dyDescent="0.25">
      <c r="B977" s="44"/>
    </row>
    <row r="978" spans="2:2" ht="15.75" customHeight="1" x14ac:dyDescent="0.25">
      <c r="B978" s="44"/>
    </row>
    <row r="979" spans="2:2" ht="15.75" customHeight="1" x14ac:dyDescent="0.25">
      <c r="B979" s="44"/>
    </row>
    <row r="980" spans="2:2" ht="15.75" customHeight="1" x14ac:dyDescent="0.25">
      <c r="B980" s="44"/>
    </row>
    <row r="981" spans="2:2" ht="15.75" customHeight="1" x14ac:dyDescent="0.25">
      <c r="B981" s="44"/>
    </row>
    <row r="982" spans="2:2" ht="15.75" customHeight="1" x14ac:dyDescent="0.25">
      <c r="B982" s="44"/>
    </row>
    <row r="983" spans="2:2" ht="15.75" customHeight="1" x14ac:dyDescent="0.25">
      <c r="B983" s="44"/>
    </row>
    <row r="984" spans="2:2" ht="15.75" customHeight="1" x14ac:dyDescent="0.25">
      <c r="B984" s="44"/>
    </row>
    <row r="985" spans="2:2" ht="15.75" customHeight="1" x14ac:dyDescent="0.25">
      <c r="B985" s="44"/>
    </row>
    <row r="986" spans="2:2" ht="15.75" customHeight="1" x14ac:dyDescent="0.25">
      <c r="B986" s="44"/>
    </row>
    <row r="987" spans="2:2" ht="15.75" customHeight="1" x14ac:dyDescent="0.25">
      <c r="B987" s="44"/>
    </row>
    <row r="988" spans="2:2" ht="15.75" customHeight="1" x14ac:dyDescent="0.25">
      <c r="B988" s="44"/>
    </row>
    <row r="989" spans="2:2" ht="15.75" customHeight="1" x14ac:dyDescent="0.25">
      <c r="B989" s="44"/>
    </row>
    <row r="990" spans="2:2" ht="15.75" customHeight="1" x14ac:dyDescent="0.25">
      <c r="B990" s="44"/>
    </row>
    <row r="991" spans="2:2" ht="15.75" customHeight="1" x14ac:dyDescent="0.25">
      <c r="B991" s="44"/>
    </row>
    <row r="992" spans="2:2" ht="15.75" customHeight="1" x14ac:dyDescent="0.25">
      <c r="B992" s="44"/>
    </row>
    <row r="993" spans="2:2" ht="15.75" customHeight="1" x14ac:dyDescent="0.25">
      <c r="B993" s="44"/>
    </row>
    <row r="994" spans="2:2" ht="15.75" customHeight="1" x14ac:dyDescent="0.25">
      <c r="B994" s="44"/>
    </row>
    <row r="995" spans="2:2" ht="15.75" customHeight="1" x14ac:dyDescent="0.25">
      <c r="B995" s="44"/>
    </row>
    <row r="996" spans="2:2" ht="15.75" customHeight="1" x14ac:dyDescent="0.25">
      <c r="B996" s="44"/>
    </row>
    <row r="997" spans="2:2" ht="15.75" customHeight="1" x14ac:dyDescent="0.25">
      <c r="B997" s="44"/>
    </row>
    <row r="998" spans="2:2" ht="15.75" customHeight="1" x14ac:dyDescent="0.25">
      <c r="B998" s="44"/>
    </row>
    <row r="999" spans="2:2" ht="15.75" customHeight="1" x14ac:dyDescent="0.25">
      <c r="B999" s="44"/>
    </row>
    <row r="1000" spans="2:2" ht="15.75" customHeight="1" x14ac:dyDescent="0.25">
      <c r="B1000" s="44"/>
    </row>
  </sheetData>
  <mergeCells count="108">
    <mergeCell ref="Q33:R33"/>
    <mergeCell ref="S33:T33"/>
    <mergeCell ref="U33:V33"/>
    <mergeCell ref="E34:F34"/>
    <mergeCell ref="G34:H34"/>
    <mergeCell ref="I90:J90"/>
    <mergeCell ref="K90:L90"/>
    <mergeCell ref="Q25:R25"/>
    <mergeCell ref="S25:T25"/>
    <mergeCell ref="U25:V25"/>
    <mergeCell ref="E26:F26"/>
    <mergeCell ref="G26:H26"/>
    <mergeCell ref="I26:J26"/>
    <mergeCell ref="K26:L26"/>
    <mergeCell ref="M26:N26"/>
    <mergeCell ref="O26:P26"/>
    <mergeCell ref="M90:N90"/>
    <mergeCell ref="O90:P90"/>
    <mergeCell ref="I82:J82"/>
    <mergeCell ref="K82:L82"/>
    <mergeCell ref="Q89:R89"/>
    <mergeCell ref="S89:T89"/>
    <mergeCell ref="U89:V89"/>
    <mergeCell ref="E90:F90"/>
    <mergeCell ref="E18:F18"/>
    <mergeCell ref="G18:H18"/>
    <mergeCell ref="I18:J18"/>
    <mergeCell ref="K18:L18"/>
    <mergeCell ref="M2:N2"/>
    <mergeCell ref="O2:P2"/>
    <mergeCell ref="Q9:R9"/>
    <mergeCell ref="S9:T9"/>
    <mergeCell ref="U9:V9"/>
    <mergeCell ref="E10:F10"/>
    <mergeCell ref="G10:H10"/>
    <mergeCell ref="M10:N10"/>
    <mergeCell ref="O10:P10"/>
    <mergeCell ref="Q17:R17"/>
    <mergeCell ref="S17:T17"/>
    <mergeCell ref="U17:V17"/>
    <mergeCell ref="M18:N18"/>
    <mergeCell ref="O18:P18"/>
    <mergeCell ref="Q1:R1"/>
    <mergeCell ref="S1:T1"/>
    <mergeCell ref="U1:V1"/>
    <mergeCell ref="E2:F2"/>
    <mergeCell ref="G2:H2"/>
    <mergeCell ref="I2:J2"/>
    <mergeCell ref="K2:L2"/>
    <mergeCell ref="I10:J10"/>
    <mergeCell ref="K10:L10"/>
    <mergeCell ref="Q73:R73"/>
    <mergeCell ref="S73:T73"/>
    <mergeCell ref="U73:V73"/>
    <mergeCell ref="E74:F74"/>
    <mergeCell ref="G74:H74"/>
    <mergeCell ref="M66:N66"/>
    <mergeCell ref="O66:P66"/>
    <mergeCell ref="G90:H90"/>
    <mergeCell ref="M82:N82"/>
    <mergeCell ref="O82:P82"/>
    <mergeCell ref="I74:J74"/>
    <mergeCell ref="K74:L74"/>
    <mergeCell ref="Q81:R81"/>
    <mergeCell ref="S81:T81"/>
    <mergeCell ref="U81:V81"/>
    <mergeCell ref="E82:F82"/>
    <mergeCell ref="G82:H82"/>
    <mergeCell ref="M74:N74"/>
    <mergeCell ref="O74:P74"/>
    <mergeCell ref="Q65:R65"/>
    <mergeCell ref="S65:T65"/>
    <mergeCell ref="U65:V65"/>
    <mergeCell ref="E66:F66"/>
    <mergeCell ref="G66:H66"/>
    <mergeCell ref="M58:N58"/>
    <mergeCell ref="O58:P58"/>
    <mergeCell ref="I66:J66"/>
    <mergeCell ref="K66:L66"/>
    <mergeCell ref="M50:N50"/>
    <mergeCell ref="O50:P50"/>
    <mergeCell ref="Q57:R57"/>
    <mergeCell ref="S57:T57"/>
    <mergeCell ref="U57:V57"/>
    <mergeCell ref="E58:F58"/>
    <mergeCell ref="G58:H58"/>
    <mergeCell ref="S41:T41"/>
    <mergeCell ref="U41:V41"/>
    <mergeCell ref="M42:N42"/>
    <mergeCell ref="O42:P42"/>
    <mergeCell ref="Q49:R49"/>
    <mergeCell ref="S49:T49"/>
    <mergeCell ref="U49:V49"/>
    <mergeCell ref="E50:F50"/>
    <mergeCell ref="G50:H50"/>
    <mergeCell ref="I50:J50"/>
    <mergeCell ref="K50:L50"/>
    <mergeCell ref="I58:J58"/>
    <mergeCell ref="K58:L58"/>
    <mergeCell ref="I34:J34"/>
    <mergeCell ref="K34:L34"/>
    <mergeCell ref="E42:F42"/>
    <mergeCell ref="G42:H42"/>
    <mergeCell ref="I42:J42"/>
    <mergeCell ref="K42:L42"/>
    <mergeCell ref="M34:N34"/>
    <mergeCell ref="O34:P34"/>
    <mergeCell ref="Q41:R41"/>
  </mergeCells>
  <pageMargins left="0.7" right="0.7" top="0.75" bottom="0.75" header="0" footer="0"/>
  <pageSetup paperSize="9"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300-000000000000}">
          <x14:formula1>
            <xm:f>Csapatok!$A$2:$A$12</xm:f>
          </x14:formula1>
          <xm:sqref>B2 D2 B10 D10 B18 D18 B26 D26 B34 D34 B42 D42 B50 D50 B58 D58 B66 D66 B74 D74 B82 D82 B90 D90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Munka5"/>
  <dimension ref="A1:V1000"/>
  <sheetViews>
    <sheetView topLeftCell="B11" workbookViewId="0">
      <selection activeCell="K87" sqref="K87"/>
    </sheetView>
  </sheetViews>
  <sheetFormatPr defaultColWidth="14.42578125" defaultRowHeight="15" customHeight="1" x14ac:dyDescent="0.25"/>
  <cols>
    <col min="1" max="1" width="16.85546875" hidden="1" customWidth="1"/>
    <col min="2" max="2" width="31.42578125" customWidth="1"/>
    <col min="3" max="3" width="9.140625" customWidth="1"/>
    <col min="4" max="4" width="34.5703125" customWidth="1"/>
    <col min="5" max="14" width="8.7109375" customWidth="1"/>
    <col min="15" max="16" width="9.28515625" customWidth="1"/>
    <col min="17" max="21" width="10.7109375" customWidth="1"/>
    <col min="22" max="26" width="8.7109375" customWidth="1"/>
  </cols>
  <sheetData>
    <row r="1" spans="1:22" x14ac:dyDescent="0.25">
      <c r="B1" s="44"/>
      <c r="D1" s="69"/>
      <c r="Q1" s="89" t="s">
        <v>100</v>
      </c>
      <c r="R1" s="90"/>
      <c r="S1" s="91" t="s">
        <v>101</v>
      </c>
      <c r="T1" s="90"/>
      <c r="U1" s="91" t="s">
        <v>102</v>
      </c>
      <c r="V1" s="92"/>
    </row>
    <row r="2" spans="1:22" ht="18.75" x14ac:dyDescent="0.25">
      <c r="A2" s="16" t="str">
        <f>IF(B2="","",B2&amp;"|"&amp;D2)</f>
        <v>Colosseum-Luxus SE|Hajdúszoboszló SE</v>
      </c>
      <c r="B2" s="45" t="s">
        <v>24</v>
      </c>
      <c r="C2" s="46" t="s">
        <v>103</v>
      </c>
      <c r="D2" s="47" t="s">
        <v>30</v>
      </c>
      <c r="E2" s="87" t="s">
        <v>104</v>
      </c>
      <c r="F2" s="88"/>
      <c r="G2" s="87" t="s">
        <v>105</v>
      </c>
      <c r="H2" s="88"/>
      <c r="I2" s="85" t="s">
        <v>106</v>
      </c>
      <c r="J2" s="86"/>
      <c r="K2" s="87" t="s">
        <v>107</v>
      </c>
      <c r="L2" s="88"/>
      <c r="M2" s="85" t="s">
        <v>108</v>
      </c>
      <c r="N2" s="88"/>
      <c r="O2" s="85" t="s">
        <v>109</v>
      </c>
      <c r="P2" s="86"/>
      <c r="Q2" s="48">
        <f>IF(O3&gt;P3,1,0)+IF(O4&gt;P4,1,0)+IF(O5&gt;P5,1,0)+IF(O6&gt;P6,1,0)</f>
        <v>1</v>
      </c>
      <c r="R2" s="49">
        <f>IF(O3&lt;P3,1,0)+IF(O4&lt;P4,1,0)+IF(O5&lt;P5,1,0)+IF(O6&lt;P6,1,0)</f>
        <v>3</v>
      </c>
      <c r="S2" s="49">
        <f t="shared" ref="S2:T2" si="0">SUM(O3:O6)</f>
        <v>3</v>
      </c>
      <c r="T2" s="49">
        <f t="shared" si="0"/>
        <v>9</v>
      </c>
      <c r="U2" s="49">
        <f t="shared" ref="U2:V2" si="1">SUM(E3:E6,G3:G6,I3:I6,K3:K6,M3:M6)</f>
        <v>68</v>
      </c>
      <c r="V2" s="50">
        <f t="shared" si="1"/>
        <v>99</v>
      </c>
    </row>
    <row r="3" spans="1:22" ht="18.75" x14ac:dyDescent="0.3">
      <c r="B3" s="51" t="s">
        <v>132</v>
      </c>
      <c r="C3" s="52">
        <v>4</v>
      </c>
      <c r="D3" s="70"/>
      <c r="E3" s="54">
        <v>11</v>
      </c>
      <c r="F3" s="55">
        <v>0</v>
      </c>
      <c r="G3" s="54">
        <v>11</v>
      </c>
      <c r="H3" s="55">
        <v>0</v>
      </c>
      <c r="I3" s="56">
        <v>11</v>
      </c>
      <c r="J3" s="55">
        <v>0</v>
      </c>
      <c r="K3" s="54"/>
      <c r="L3" s="55"/>
      <c r="M3" s="56"/>
      <c r="N3" s="55"/>
      <c r="O3" s="56">
        <f t="shared" ref="O3:O6" si="2">IF(E3&gt;F3,1,0)+IF(G3&gt;H3,1,0)+IF(I3&gt;J3,1,0)+IF(K3&gt;L3,1,0)+IF(M3&gt;N3,1,0)</f>
        <v>3</v>
      </c>
      <c r="P3" s="55">
        <f t="shared" ref="P3:P6" si="3">IF(E3&lt;F3,1,0)+IF(G3&lt;H3,1,0)+IF(I3&lt;J3,1,0)+IF(K3&lt;L3,1,0)+IF(M3&lt;N3,1,0)</f>
        <v>0</v>
      </c>
    </row>
    <row r="4" spans="1:22" ht="18.75" x14ac:dyDescent="0.3">
      <c r="B4" s="57" t="s">
        <v>149</v>
      </c>
      <c r="C4" s="58">
        <v>3</v>
      </c>
      <c r="D4" s="71" t="s">
        <v>118</v>
      </c>
      <c r="E4" s="60">
        <v>4</v>
      </c>
      <c r="F4" s="61">
        <v>11</v>
      </c>
      <c r="G4" s="60">
        <v>4</v>
      </c>
      <c r="H4" s="61">
        <v>11</v>
      </c>
      <c r="I4" s="62">
        <v>8</v>
      </c>
      <c r="J4" s="61">
        <v>11</v>
      </c>
      <c r="K4" s="60"/>
      <c r="L4" s="61"/>
      <c r="M4" s="62"/>
      <c r="N4" s="61"/>
      <c r="O4" s="62">
        <f t="shared" si="2"/>
        <v>0</v>
      </c>
      <c r="P4" s="61">
        <f t="shared" si="3"/>
        <v>3</v>
      </c>
    </row>
    <row r="5" spans="1:22" ht="18.75" x14ac:dyDescent="0.3">
      <c r="B5" s="57" t="s">
        <v>131</v>
      </c>
      <c r="C5" s="58">
        <v>1</v>
      </c>
      <c r="D5" s="71" t="s">
        <v>150</v>
      </c>
      <c r="E5" s="60">
        <v>3</v>
      </c>
      <c r="F5" s="61">
        <v>11</v>
      </c>
      <c r="G5" s="60">
        <v>4</v>
      </c>
      <c r="H5" s="61">
        <v>11</v>
      </c>
      <c r="I5" s="62">
        <v>1</v>
      </c>
      <c r="J5" s="61">
        <v>11</v>
      </c>
      <c r="K5" s="60"/>
      <c r="L5" s="61"/>
      <c r="M5" s="62"/>
      <c r="N5" s="61"/>
      <c r="O5" s="62">
        <f t="shared" si="2"/>
        <v>0</v>
      </c>
      <c r="P5" s="61">
        <f t="shared" si="3"/>
        <v>3</v>
      </c>
    </row>
    <row r="6" spans="1:22" ht="18.75" x14ac:dyDescent="0.3">
      <c r="B6" s="63" t="s">
        <v>133</v>
      </c>
      <c r="C6" s="64">
        <v>2</v>
      </c>
      <c r="D6" s="72" t="s">
        <v>151</v>
      </c>
      <c r="E6" s="66">
        <v>3</v>
      </c>
      <c r="F6" s="67">
        <v>11</v>
      </c>
      <c r="G6" s="66">
        <v>5</v>
      </c>
      <c r="H6" s="67">
        <v>11</v>
      </c>
      <c r="I6" s="68">
        <v>3</v>
      </c>
      <c r="J6" s="67">
        <v>11</v>
      </c>
      <c r="K6" s="66"/>
      <c r="L6" s="67"/>
      <c r="M6" s="68"/>
      <c r="N6" s="67"/>
      <c r="O6" s="68">
        <f t="shared" si="2"/>
        <v>0</v>
      </c>
      <c r="P6" s="67">
        <f t="shared" si="3"/>
        <v>3</v>
      </c>
    </row>
    <row r="7" spans="1:22" x14ac:dyDescent="0.25">
      <c r="B7" s="44"/>
      <c r="D7" s="69"/>
    </row>
    <row r="8" spans="1:22" x14ac:dyDescent="0.25">
      <c r="B8" s="44"/>
      <c r="D8" s="69"/>
    </row>
    <row r="9" spans="1:22" x14ac:dyDescent="0.25">
      <c r="B9" s="44"/>
      <c r="D9" s="69"/>
      <c r="Q9" s="89" t="s">
        <v>100</v>
      </c>
      <c r="R9" s="90"/>
      <c r="S9" s="91" t="s">
        <v>101</v>
      </c>
      <c r="T9" s="90"/>
      <c r="U9" s="91" t="s">
        <v>102</v>
      </c>
      <c r="V9" s="92"/>
    </row>
    <row r="10" spans="1:22" ht="18.75" x14ac:dyDescent="0.25">
      <c r="A10" s="16" t="str">
        <f>IF(B10="","",B10&amp;"|"&amp;D10)</f>
        <v>Pécsi Fallabda SE II|Szeged Squash SEII.</v>
      </c>
      <c r="B10" s="45" t="s">
        <v>18</v>
      </c>
      <c r="C10" s="46" t="s">
        <v>103</v>
      </c>
      <c r="D10" s="47" t="s">
        <v>39</v>
      </c>
      <c r="E10" s="87" t="s">
        <v>104</v>
      </c>
      <c r="F10" s="88"/>
      <c r="G10" s="87" t="s">
        <v>105</v>
      </c>
      <c r="H10" s="88"/>
      <c r="I10" s="85" t="s">
        <v>106</v>
      </c>
      <c r="J10" s="86"/>
      <c r="K10" s="87" t="s">
        <v>107</v>
      </c>
      <c r="L10" s="88"/>
      <c r="M10" s="85" t="s">
        <v>108</v>
      </c>
      <c r="N10" s="88"/>
      <c r="O10" s="85" t="s">
        <v>109</v>
      </c>
      <c r="P10" s="86"/>
      <c r="Q10" s="48">
        <f>IF(O11&gt;P11,1,0)+IF(O12&gt;P12,1,0)+IF(O13&gt;P13,1,0)+IF(O14&gt;P14,1,0)</f>
        <v>1</v>
      </c>
      <c r="R10" s="49">
        <f>IF(O11&lt;P11,1,0)+IF(O12&lt;P12,1,0)+IF(O13&lt;P13,1,0)+IF(O14&lt;P14,1,0)</f>
        <v>3</v>
      </c>
      <c r="S10" s="49">
        <f t="shared" ref="S10:T10" si="4">SUM(O11:O14)</f>
        <v>3</v>
      </c>
      <c r="T10" s="49">
        <f t="shared" si="4"/>
        <v>11</v>
      </c>
      <c r="U10" s="49">
        <f t="shared" ref="U10:V10" si="5">SUM(E11:E14,G11:G14,I11:I14,K11:K14,M11:M14)</f>
        <v>93</v>
      </c>
      <c r="V10" s="50">
        <f t="shared" si="5"/>
        <v>147</v>
      </c>
    </row>
    <row r="11" spans="1:22" ht="18.75" x14ac:dyDescent="0.3">
      <c r="B11" s="51" t="s">
        <v>152</v>
      </c>
      <c r="C11" s="52">
        <v>4</v>
      </c>
      <c r="D11" s="70" t="s">
        <v>153</v>
      </c>
      <c r="E11" s="54">
        <v>8</v>
      </c>
      <c r="F11" s="55">
        <v>11</v>
      </c>
      <c r="G11" s="54">
        <v>6</v>
      </c>
      <c r="H11" s="55">
        <v>11</v>
      </c>
      <c r="I11" s="56">
        <v>7</v>
      </c>
      <c r="J11" s="55">
        <v>11</v>
      </c>
      <c r="K11" s="54"/>
      <c r="L11" s="55"/>
      <c r="M11" s="56"/>
      <c r="N11" s="55"/>
      <c r="O11" s="56">
        <f t="shared" ref="O11:O14" si="6">IF(E11&gt;F11,1,0)+IF(G11&gt;H11,1,0)+IF(I11&gt;J11,1,0)+IF(K11&gt;L11,1,0)+IF(M11&gt;N11,1,0)</f>
        <v>0</v>
      </c>
      <c r="P11" s="55">
        <f t="shared" ref="P11:P14" si="7">IF(E11&lt;F11,1,0)+IF(G11&lt;H11,1,0)+IF(I11&lt;J11,1,0)+IF(K11&lt;L11,1,0)+IF(M11&lt;N11,1,0)</f>
        <v>3</v>
      </c>
    </row>
    <row r="12" spans="1:22" ht="18.75" x14ac:dyDescent="0.3">
      <c r="B12" s="57" t="s">
        <v>154</v>
      </c>
      <c r="C12" s="58">
        <v>3</v>
      </c>
      <c r="D12" s="71" t="s">
        <v>155</v>
      </c>
      <c r="E12" s="60">
        <v>7</v>
      </c>
      <c r="F12" s="61">
        <v>11</v>
      </c>
      <c r="G12" s="60">
        <v>11</v>
      </c>
      <c r="H12" s="61">
        <v>8</v>
      </c>
      <c r="I12" s="62">
        <v>7</v>
      </c>
      <c r="J12" s="61">
        <v>11</v>
      </c>
      <c r="K12" s="60">
        <v>11</v>
      </c>
      <c r="L12" s="61">
        <v>8</v>
      </c>
      <c r="M12" s="62">
        <v>12</v>
      </c>
      <c r="N12" s="61">
        <v>10</v>
      </c>
      <c r="O12" s="62">
        <f t="shared" si="6"/>
        <v>3</v>
      </c>
      <c r="P12" s="61">
        <f t="shared" si="7"/>
        <v>2</v>
      </c>
    </row>
    <row r="13" spans="1:22" ht="18.75" x14ac:dyDescent="0.3">
      <c r="B13" s="57" t="s">
        <v>142</v>
      </c>
      <c r="C13" s="58">
        <v>1</v>
      </c>
      <c r="D13" s="71" t="s">
        <v>127</v>
      </c>
      <c r="E13" s="60">
        <v>2</v>
      </c>
      <c r="F13" s="61">
        <v>11</v>
      </c>
      <c r="G13" s="60">
        <v>5</v>
      </c>
      <c r="H13" s="61">
        <v>11</v>
      </c>
      <c r="I13" s="62">
        <v>5</v>
      </c>
      <c r="J13" s="61">
        <v>11</v>
      </c>
      <c r="K13" s="60"/>
      <c r="L13" s="61"/>
      <c r="M13" s="62"/>
      <c r="N13" s="61"/>
      <c r="O13" s="62">
        <f t="shared" si="6"/>
        <v>0</v>
      </c>
      <c r="P13" s="61">
        <f t="shared" si="7"/>
        <v>3</v>
      </c>
    </row>
    <row r="14" spans="1:22" ht="18.75" x14ac:dyDescent="0.3">
      <c r="B14" s="63" t="s">
        <v>156</v>
      </c>
      <c r="C14" s="64">
        <v>2</v>
      </c>
      <c r="D14" s="72" t="s">
        <v>157</v>
      </c>
      <c r="E14" s="66">
        <v>5</v>
      </c>
      <c r="F14" s="67">
        <v>11</v>
      </c>
      <c r="G14" s="66">
        <v>1</v>
      </c>
      <c r="H14" s="67">
        <v>11</v>
      </c>
      <c r="I14" s="68">
        <v>6</v>
      </c>
      <c r="J14" s="67">
        <v>11</v>
      </c>
      <c r="K14" s="66"/>
      <c r="L14" s="67"/>
      <c r="M14" s="68"/>
      <c r="N14" s="67"/>
      <c r="O14" s="68">
        <f t="shared" si="6"/>
        <v>0</v>
      </c>
      <c r="P14" s="67">
        <f t="shared" si="7"/>
        <v>3</v>
      </c>
    </row>
    <row r="15" spans="1:22" x14ac:dyDescent="0.25">
      <c r="B15" s="44"/>
      <c r="D15" s="69"/>
    </row>
    <row r="16" spans="1:22" x14ac:dyDescent="0.25">
      <c r="B16" s="44"/>
      <c r="D16" s="69"/>
    </row>
    <row r="17" spans="1:22" x14ac:dyDescent="0.25">
      <c r="B17" s="44"/>
      <c r="D17" s="69"/>
      <c r="Q17" s="89" t="s">
        <v>100</v>
      </c>
      <c r="R17" s="90"/>
      <c r="S17" s="91" t="s">
        <v>101</v>
      </c>
      <c r="T17" s="90"/>
      <c r="U17" s="91" t="s">
        <v>102</v>
      </c>
      <c r="V17" s="92"/>
    </row>
    <row r="18" spans="1:22" ht="18.75" x14ac:dyDescent="0.25">
      <c r="A18" s="16" t="str">
        <f>IF(B18="","",B18&amp;"|"&amp;D18)</f>
        <v>Fireballs|City Squash Club SE II.</v>
      </c>
      <c r="B18" s="45" t="s">
        <v>27</v>
      </c>
      <c r="C18" s="46" t="s">
        <v>103</v>
      </c>
      <c r="D18" s="47" t="s">
        <v>36</v>
      </c>
      <c r="E18" s="87" t="s">
        <v>104</v>
      </c>
      <c r="F18" s="88"/>
      <c r="G18" s="87" t="s">
        <v>105</v>
      </c>
      <c r="H18" s="88"/>
      <c r="I18" s="85" t="s">
        <v>106</v>
      </c>
      <c r="J18" s="86"/>
      <c r="K18" s="87" t="s">
        <v>107</v>
      </c>
      <c r="L18" s="88"/>
      <c r="M18" s="85" t="s">
        <v>108</v>
      </c>
      <c r="N18" s="88"/>
      <c r="O18" s="85" t="s">
        <v>109</v>
      </c>
      <c r="P18" s="86"/>
      <c r="Q18" s="48">
        <f>IF(O19&gt;P19,1,0)+IF(O20&gt;P20,1,0)+IF(O21&gt;P21,1,0)+IF(O22&gt;P22,1,0)</f>
        <v>3</v>
      </c>
      <c r="R18" s="49">
        <f>IF(O19&lt;P19,1,0)+IF(O20&lt;P20,1,0)+IF(O21&lt;P21,1,0)+IF(O22&lt;P22,1,0)</f>
        <v>1</v>
      </c>
      <c r="S18" s="49">
        <f t="shared" ref="S18:T18" si="8">SUM(O19:O22)</f>
        <v>9</v>
      </c>
      <c r="T18" s="49">
        <f t="shared" si="8"/>
        <v>5</v>
      </c>
      <c r="U18" s="49">
        <f t="shared" ref="U18:V18" si="9">SUM(E19:E22,G19:G22,I19:I22,K19:K22,M19:M22)</f>
        <v>133</v>
      </c>
      <c r="V18" s="50">
        <f t="shared" si="9"/>
        <v>85</v>
      </c>
    </row>
    <row r="19" spans="1:22" ht="18.75" x14ac:dyDescent="0.3">
      <c r="B19" s="51" t="s">
        <v>113</v>
      </c>
      <c r="C19" s="52">
        <v>4</v>
      </c>
      <c r="D19" s="70"/>
      <c r="E19" s="54">
        <v>11</v>
      </c>
      <c r="F19" s="55">
        <v>0</v>
      </c>
      <c r="G19" s="54">
        <v>11</v>
      </c>
      <c r="H19" s="55">
        <v>0</v>
      </c>
      <c r="I19" s="56">
        <v>11</v>
      </c>
      <c r="J19" s="55">
        <v>0</v>
      </c>
      <c r="K19" s="54"/>
      <c r="L19" s="55"/>
      <c r="M19" s="56"/>
      <c r="N19" s="55"/>
      <c r="O19" s="56">
        <f t="shared" ref="O19:O22" si="10">IF(E19&gt;F19,1,0)+IF(G19&gt;H19,1,0)+IF(I19&gt;J19,1,0)+IF(K19&gt;L19,1,0)+IF(M19&gt;N19,1,0)</f>
        <v>3</v>
      </c>
      <c r="P19" s="55">
        <f t="shared" ref="P19:P22" si="11">IF(E19&lt;F19,1,0)+IF(G19&lt;H19,1,0)+IF(I19&lt;J19,1,0)+IF(K19&lt;L19,1,0)+IF(M19&lt;N19,1,0)</f>
        <v>0</v>
      </c>
    </row>
    <row r="20" spans="1:22" ht="18.75" x14ac:dyDescent="0.3">
      <c r="B20" s="57" t="s">
        <v>158</v>
      </c>
      <c r="C20" s="58">
        <v>3</v>
      </c>
      <c r="D20" s="71" t="s">
        <v>159</v>
      </c>
      <c r="E20" s="60">
        <v>5</v>
      </c>
      <c r="F20" s="61">
        <v>11</v>
      </c>
      <c r="G20" s="60">
        <v>9</v>
      </c>
      <c r="H20" s="61">
        <v>11</v>
      </c>
      <c r="I20" s="62">
        <v>2</v>
      </c>
      <c r="J20" s="61">
        <v>11</v>
      </c>
      <c r="K20" s="60"/>
      <c r="L20" s="61"/>
      <c r="M20" s="62"/>
      <c r="N20" s="61"/>
      <c r="O20" s="62">
        <f t="shared" si="10"/>
        <v>0</v>
      </c>
      <c r="P20" s="61">
        <f t="shared" si="11"/>
        <v>3</v>
      </c>
    </row>
    <row r="21" spans="1:22" ht="15.75" customHeight="1" x14ac:dyDescent="0.3">
      <c r="B21" s="57" t="s">
        <v>160</v>
      </c>
      <c r="C21" s="58">
        <v>1</v>
      </c>
      <c r="D21" s="71" t="s">
        <v>136</v>
      </c>
      <c r="E21" s="60">
        <v>11</v>
      </c>
      <c r="F21" s="61">
        <v>7</v>
      </c>
      <c r="G21" s="60">
        <v>10</v>
      </c>
      <c r="H21" s="61">
        <v>12</v>
      </c>
      <c r="I21" s="62">
        <v>8</v>
      </c>
      <c r="J21" s="61">
        <v>11</v>
      </c>
      <c r="K21" s="60">
        <v>11</v>
      </c>
      <c r="L21" s="61">
        <v>6</v>
      </c>
      <c r="M21" s="62">
        <v>11</v>
      </c>
      <c r="N21" s="61">
        <v>5</v>
      </c>
      <c r="O21" s="62">
        <f t="shared" si="10"/>
        <v>3</v>
      </c>
      <c r="P21" s="61">
        <f t="shared" si="11"/>
        <v>2</v>
      </c>
    </row>
    <row r="22" spans="1:22" ht="15.75" customHeight="1" x14ac:dyDescent="0.3">
      <c r="B22" s="63" t="s">
        <v>120</v>
      </c>
      <c r="C22" s="64">
        <v>2</v>
      </c>
      <c r="D22" s="72" t="s">
        <v>161</v>
      </c>
      <c r="E22" s="66">
        <v>11</v>
      </c>
      <c r="F22" s="67">
        <v>3</v>
      </c>
      <c r="G22" s="66">
        <v>11</v>
      </c>
      <c r="H22" s="67">
        <v>4</v>
      </c>
      <c r="I22" s="68">
        <v>11</v>
      </c>
      <c r="J22" s="67">
        <v>4</v>
      </c>
      <c r="K22" s="66"/>
      <c r="L22" s="67"/>
      <c r="M22" s="68"/>
      <c r="N22" s="67"/>
      <c r="O22" s="68">
        <f t="shared" si="10"/>
        <v>3</v>
      </c>
      <c r="P22" s="67">
        <f t="shared" si="11"/>
        <v>0</v>
      </c>
    </row>
    <row r="23" spans="1:22" ht="15.75" customHeight="1" x14ac:dyDescent="0.25">
      <c r="B23" s="44"/>
      <c r="D23" s="69"/>
    </row>
    <row r="24" spans="1:22" ht="15.75" customHeight="1" x14ac:dyDescent="0.25">
      <c r="B24" s="44"/>
      <c r="D24" s="69"/>
    </row>
    <row r="25" spans="1:22" ht="15.75" customHeight="1" x14ac:dyDescent="0.25">
      <c r="B25" s="44"/>
      <c r="D25" s="69"/>
      <c r="Q25" s="89" t="s">
        <v>100</v>
      </c>
      <c r="R25" s="90"/>
      <c r="S25" s="91" t="s">
        <v>101</v>
      </c>
      <c r="T25" s="90"/>
      <c r="U25" s="91" t="s">
        <v>102</v>
      </c>
      <c r="V25" s="92"/>
    </row>
    <row r="26" spans="1:22" ht="15.75" customHeight="1" x14ac:dyDescent="0.25">
      <c r="A26" s="16" t="str">
        <f>IF(B26="","",B26&amp;"|"&amp;D26)</f>
        <v>ESSE Balu Turbo|Hajdúszoboszló SE</v>
      </c>
      <c r="B26" s="45" t="s">
        <v>17</v>
      </c>
      <c r="C26" s="46" t="s">
        <v>103</v>
      </c>
      <c r="D26" s="47" t="s">
        <v>30</v>
      </c>
      <c r="E26" s="87" t="s">
        <v>104</v>
      </c>
      <c r="F26" s="88"/>
      <c r="G26" s="87" t="s">
        <v>105</v>
      </c>
      <c r="H26" s="88"/>
      <c r="I26" s="85" t="s">
        <v>106</v>
      </c>
      <c r="J26" s="86"/>
      <c r="K26" s="87" t="s">
        <v>107</v>
      </c>
      <c r="L26" s="88"/>
      <c r="M26" s="85" t="s">
        <v>108</v>
      </c>
      <c r="N26" s="88"/>
      <c r="O26" s="85" t="s">
        <v>109</v>
      </c>
      <c r="P26" s="86"/>
      <c r="Q26" s="48">
        <f>IF(O27&gt;P27,1,0)+IF(O28&gt;P28,1,0)+IF(O29&gt;P29,1,0)+IF(O30&gt;P30,1,0)</f>
        <v>0</v>
      </c>
      <c r="R26" s="49">
        <f>IF(O27&lt;P27,1,0)+IF(O28&lt;P28,1,0)+IF(O29&lt;P29,1,0)+IF(O30&lt;P30,1,0)</f>
        <v>4</v>
      </c>
      <c r="S26" s="49">
        <f t="shared" ref="S26:T26" si="12">SUM(O27:O30)</f>
        <v>1</v>
      </c>
      <c r="T26" s="49">
        <f t="shared" si="12"/>
        <v>12</v>
      </c>
      <c r="U26" s="49">
        <f t="shared" ref="U26:V26" si="13">SUM(E27:E30,G27:G30,I27:I30,K27:K30,M27:M30)</f>
        <v>56</v>
      </c>
      <c r="V26" s="50">
        <f t="shared" si="13"/>
        <v>141</v>
      </c>
    </row>
    <row r="27" spans="1:22" ht="15.75" customHeight="1" x14ac:dyDescent="0.3">
      <c r="B27" s="51"/>
      <c r="C27" s="52">
        <v>4</v>
      </c>
      <c r="D27" s="70"/>
      <c r="E27" s="54">
        <v>0</v>
      </c>
      <c r="F27" s="55">
        <v>11</v>
      </c>
      <c r="G27" s="54">
        <v>0</v>
      </c>
      <c r="H27" s="55">
        <v>11</v>
      </c>
      <c r="I27" s="56">
        <v>0</v>
      </c>
      <c r="J27" s="55">
        <v>11</v>
      </c>
      <c r="K27" s="54"/>
      <c r="L27" s="55"/>
      <c r="M27" s="56"/>
      <c r="N27" s="55"/>
      <c r="O27" s="56">
        <f t="shared" ref="O27:O30" si="14">IF(E27&gt;F27,1,0)+IF(G27&gt;H27,1,0)+IF(I27&gt;J27,1,0)+IF(K27&gt;L27,1,0)+IF(M27&gt;N27,1,0)</f>
        <v>0</v>
      </c>
      <c r="P27" s="55">
        <f t="shared" ref="P27:P30" si="15">IF(E27&lt;F27,1,0)+IF(G27&lt;H27,1,0)+IF(I27&lt;J27,1,0)+IF(K27&lt;L27,1,0)+IF(M27&lt;N27,1,0)</f>
        <v>3</v>
      </c>
    </row>
    <row r="28" spans="1:22" ht="15.75" customHeight="1" x14ac:dyDescent="0.3">
      <c r="B28" s="57" t="s">
        <v>162</v>
      </c>
      <c r="C28" s="58">
        <v>3</v>
      </c>
      <c r="D28" s="71" t="s">
        <v>118</v>
      </c>
      <c r="E28" s="60">
        <v>3</v>
      </c>
      <c r="F28" s="61">
        <v>11</v>
      </c>
      <c r="G28" s="60">
        <v>4</v>
      </c>
      <c r="H28" s="61">
        <v>11</v>
      </c>
      <c r="I28" s="62">
        <v>0</v>
      </c>
      <c r="J28" s="61">
        <v>11</v>
      </c>
      <c r="K28" s="60"/>
      <c r="L28" s="61"/>
      <c r="M28" s="62"/>
      <c r="N28" s="61"/>
      <c r="O28" s="62">
        <f t="shared" si="14"/>
        <v>0</v>
      </c>
      <c r="P28" s="61">
        <f t="shared" si="15"/>
        <v>3</v>
      </c>
    </row>
    <row r="29" spans="1:22" ht="15.75" customHeight="1" x14ac:dyDescent="0.3">
      <c r="B29" s="57" t="s">
        <v>128</v>
      </c>
      <c r="C29" s="58">
        <v>1</v>
      </c>
      <c r="D29" s="71" t="s">
        <v>150</v>
      </c>
      <c r="E29" s="60">
        <v>7</v>
      </c>
      <c r="F29" s="61">
        <v>11</v>
      </c>
      <c r="G29" s="60">
        <v>10</v>
      </c>
      <c r="H29" s="61">
        <v>12</v>
      </c>
      <c r="I29" s="62">
        <v>6</v>
      </c>
      <c r="J29" s="61">
        <v>11</v>
      </c>
      <c r="K29" s="60"/>
      <c r="L29" s="61"/>
      <c r="M29" s="62"/>
      <c r="N29" s="61"/>
      <c r="O29" s="62">
        <f t="shared" si="14"/>
        <v>0</v>
      </c>
      <c r="P29" s="61">
        <f t="shared" si="15"/>
        <v>3</v>
      </c>
    </row>
    <row r="30" spans="1:22" ht="15.75" customHeight="1" x14ac:dyDescent="0.3">
      <c r="B30" s="63" t="s">
        <v>163</v>
      </c>
      <c r="C30" s="64">
        <v>2</v>
      </c>
      <c r="D30" s="72" t="s">
        <v>151</v>
      </c>
      <c r="E30" s="66">
        <v>11</v>
      </c>
      <c r="F30" s="67">
        <v>8</v>
      </c>
      <c r="G30" s="66">
        <v>2</v>
      </c>
      <c r="H30" s="67">
        <v>11</v>
      </c>
      <c r="I30" s="68">
        <v>7</v>
      </c>
      <c r="J30" s="67">
        <v>11</v>
      </c>
      <c r="K30" s="66">
        <v>6</v>
      </c>
      <c r="L30" s="67">
        <v>11</v>
      </c>
      <c r="M30" s="68"/>
      <c r="N30" s="67"/>
      <c r="O30" s="68">
        <f t="shared" si="14"/>
        <v>1</v>
      </c>
      <c r="P30" s="67">
        <f t="shared" si="15"/>
        <v>3</v>
      </c>
    </row>
    <row r="31" spans="1:22" ht="15.75" customHeight="1" x14ac:dyDescent="0.25">
      <c r="B31" s="44"/>
      <c r="D31" s="69"/>
    </row>
    <row r="32" spans="1:22" ht="15.75" customHeight="1" x14ac:dyDescent="0.25">
      <c r="B32" s="44"/>
      <c r="D32" s="69"/>
    </row>
    <row r="33" spans="1:22" ht="15.75" customHeight="1" x14ac:dyDescent="0.25">
      <c r="B33" s="44"/>
      <c r="D33" s="69"/>
      <c r="Q33" s="89" t="s">
        <v>100</v>
      </c>
      <c r="R33" s="90"/>
      <c r="S33" s="91" t="s">
        <v>101</v>
      </c>
      <c r="T33" s="90"/>
      <c r="U33" s="91" t="s">
        <v>102</v>
      </c>
      <c r="V33" s="92"/>
    </row>
    <row r="34" spans="1:22" ht="15.75" customHeight="1" x14ac:dyDescent="0.25">
      <c r="A34" s="16" t="str">
        <f>IF(B34="","",B34&amp;"|"&amp;D34)</f>
        <v>Pécsi Fallabda SE II|Fireballs</v>
      </c>
      <c r="B34" s="45" t="s">
        <v>18</v>
      </c>
      <c r="C34" s="46" t="s">
        <v>103</v>
      </c>
      <c r="D34" s="47" t="s">
        <v>27</v>
      </c>
      <c r="E34" s="87" t="s">
        <v>104</v>
      </c>
      <c r="F34" s="88"/>
      <c r="G34" s="87" t="s">
        <v>105</v>
      </c>
      <c r="H34" s="88"/>
      <c r="I34" s="85" t="s">
        <v>106</v>
      </c>
      <c r="J34" s="86"/>
      <c r="K34" s="87" t="s">
        <v>107</v>
      </c>
      <c r="L34" s="88"/>
      <c r="M34" s="85" t="s">
        <v>108</v>
      </c>
      <c r="N34" s="88"/>
      <c r="O34" s="85" t="s">
        <v>109</v>
      </c>
      <c r="P34" s="86"/>
      <c r="Q34" s="48">
        <f>IF(O35&gt;P35,1,0)+IF(O36&gt;P36,1,0)+IF(O37&gt;P37,1,0)+IF(O38&gt;P38,1,0)</f>
        <v>0</v>
      </c>
      <c r="R34" s="49">
        <f>IF(O35&lt;P35,1,0)+IF(O36&lt;P36,1,0)+IF(O37&lt;P37,1,0)+IF(O38&lt;P38,1,0)</f>
        <v>4</v>
      </c>
      <c r="S34" s="49">
        <f t="shared" ref="S34:T34" si="16">SUM(O35:O38)</f>
        <v>2</v>
      </c>
      <c r="T34" s="49">
        <f t="shared" si="16"/>
        <v>12</v>
      </c>
      <c r="U34" s="49">
        <f t="shared" ref="U34:V34" si="17">SUM(E35:E38,G35:G38,I35:I38,K35:K38,M35:M38)</f>
        <v>105</v>
      </c>
      <c r="V34" s="50">
        <f t="shared" si="17"/>
        <v>152</v>
      </c>
    </row>
    <row r="35" spans="1:22" ht="15.75" customHeight="1" x14ac:dyDescent="0.3">
      <c r="B35" s="51" t="s">
        <v>152</v>
      </c>
      <c r="C35" s="52">
        <v>4</v>
      </c>
      <c r="D35" s="70" t="s">
        <v>113</v>
      </c>
      <c r="E35" s="54">
        <v>12</v>
      </c>
      <c r="F35" s="55">
        <v>10</v>
      </c>
      <c r="G35" s="54">
        <v>11</v>
      </c>
      <c r="H35" s="55">
        <v>9</v>
      </c>
      <c r="I35" s="56">
        <v>6</v>
      </c>
      <c r="J35" s="55">
        <v>11</v>
      </c>
      <c r="K35" s="54">
        <v>9</v>
      </c>
      <c r="L35" s="55">
        <v>11</v>
      </c>
      <c r="M35" s="56">
        <v>5</v>
      </c>
      <c r="N35" s="55">
        <v>11</v>
      </c>
      <c r="O35" s="56">
        <f t="shared" ref="O35:O38" si="18">IF(E35&gt;F35,1,0)+IF(G35&gt;H35,1,0)+IF(I35&gt;J35,1,0)+IF(K35&gt;L35,1,0)+IF(M35&gt;N35,1,0)</f>
        <v>2</v>
      </c>
      <c r="P35" s="55">
        <f t="shared" ref="P35:P38" si="19">IF(E35&lt;F35,1,0)+IF(G35&lt;H35,1,0)+IF(I35&lt;J35,1,0)+IF(K35&lt;L35,1,0)+IF(M35&lt;N35,1,0)</f>
        <v>3</v>
      </c>
    </row>
    <row r="36" spans="1:22" ht="15.75" customHeight="1" x14ac:dyDescent="0.3">
      <c r="B36" s="57" t="s">
        <v>154</v>
      </c>
      <c r="C36" s="58">
        <v>3</v>
      </c>
      <c r="D36" s="71" t="s">
        <v>158</v>
      </c>
      <c r="E36" s="60">
        <v>8</v>
      </c>
      <c r="F36" s="61">
        <v>11</v>
      </c>
      <c r="G36" s="60">
        <v>10</v>
      </c>
      <c r="H36" s="61">
        <v>12</v>
      </c>
      <c r="I36" s="62">
        <v>8</v>
      </c>
      <c r="J36" s="61">
        <v>11</v>
      </c>
      <c r="K36" s="60"/>
      <c r="L36" s="61"/>
      <c r="M36" s="62"/>
      <c r="N36" s="61"/>
      <c r="O36" s="62">
        <f t="shared" si="18"/>
        <v>0</v>
      </c>
      <c r="P36" s="61">
        <f t="shared" si="19"/>
        <v>3</v>
      </c>
    </row>
    <row r="37" spans="1:22" ht="15.75" customHeight="1" x14ac:dyDescent="0.3">
      <c r="B37" s="57" t="s">
        <v>142</v>
      </c>
      <c r="C37" s="58">
        <v>1</v>
      </c>
      <c r="D37" s="71" t="s">
        <v>160</v>
      </c>
      <c r="E37" s="60">
        <v>5</v>
      </c>
      <c r="F37" s="61">
        <v>11</v>
      </c>
      <c r="G37" s="60">
        <v>8</v>
      </c>
      <c r="H37" s="61">
        <v>11</v>
      </c>
      <c r="I37" s="62">
        <v>9</v>
      </c>
      <c r="J37" s="61">
        <v>11</v>
      </c>
      <c r="K37" s="60"/>
      <c r="L37" s="61"/>
      <c r="M37" s="62"/>
      <c r="N37" s="61"/>
      <c r="O37" s="62">
        <f t="shared" si="18"/>
        <v>0</v>
      </c>
      <c r="P37" s="61">
        <f t="shared" si="19"/>
        <v>3</v>
      </c>
    </row>
    <row r="38" spans="1:22" ht="15.75" customHeight="1" x14ac:dyDescent="0.3">
      <c r="B38" s="63" t="s">
        <v>156</v>
      </c>
      <c r="C38" s="64">
        <v>2</v>
      </c>
      <c r="D38" s="72" t="s">
        <v>120</v>
      </c>
      <c r="E38" s="66">
        <v>1</v>
      </c>
      <c r="F38" s="67">
        <v>11</v>
      </c>
      <c r="G38" s="66">
        <v>5</v>
      </c>
      <c r="H38" s="67">
        <v>11</v>
      </c>
      <c r="I38" s="68">
        <v>8</v>
      </c>
      <c r="J38" s="67">
        <v>11</v>
      </c>
      <c r="K38" s="66"/>
      <c r="L38" s="67"/>
      <c r="M38" s="68"/>
      <c r="N38" s="67"/>
      <c r="O38" s="68">
        <f t="shared" si="18"/>
        <v>0</v>
      </c>
      <c r="P38" s="67">
        <f t="shared" si="19"/>
        <v>3</v>
      </c>
    </row>
    <row r="39" spans="1:22" ht="15.75" customHeight="1" x14ac:dyDescent="0.25">
      <c r="B39" s="44"/>
      <c r="D39" s="69"/>
    </row>
    <row r="40" spans="1:22" ht="15.75" customHeight="1" x14ac:dyDescent="0.25">
      <c r="B40" s="44"/>
      <c r="D40" s="69"/>
    </row>
    <row r="41" spans="1:22" ht="15.75" customHeight="1" x14ac:dyDescent="0.25">
      <c r="B41" s="44"/>
      <c r="D41" s="69"/>
      <c r="Q41" s="89" t="s">
        <v>100</v>
      </c>
      <c r="R41" s="90"/>
      <c r="S41" s="91" t="s">
        <v>101</v>
      </c>
      <c r="T41" s="90"/>
      <c r="U41" s="91" t="s">
        <v>102</v>
      </c>
      <c r="V41" s="92"/>
    </row>
    <row r="42" spans="1:22" ht="15.75" customHeight="1" x14ac:dyDescent="0.25">
      <c r="A42" s="16" t="str">
        <f>IF(B42="","",B42&amp;"|"&amp;D42)</f>
        <v>Colosseum-Luxus SE|Szeged Squash SEII.</v>
      </c>
      <c r="B42" s="45" t="s">
        <v>24</v>
      </c>
      <c r="C42" s="46" t="s">
        <v>103</v>
      </c>
      <c r="D42" s="47" t="s">
        <v>39</v>
      </c>
      <c r="E42" s="87" t="s">
        <v>104</v>
      </c>
      <c r="F42" s="88"/>
      <c r="G42" s="87" t="s">
        <v>105</v>
      </c>
      <c r="H42" s="88"/>
      <c r="I42" s="85" t="s">
        <v>106</v>
      </c>
      <c r="J42" s="86"/>
      <c r="K42" s="87" t="s">
        <v>107</v>
      </c>
      <c r="L42" s="88"/>
      <c r="M42" s="85" t="s">
        <v>108</v>
      </c>
      <c r="N42" s="88"/>
      <c r="O42" s="85" t="s">
        <v>109</v>
      </c>
      <c r="P42" s="86"/>
      <c r="Q42" s="48">
        <f>IF(O43&gt;P43,1,0)+IF(O44&gt;P44,1,0)+IF(O45&gt;P45,1,0)+IF(O46&gt;P46,1,0)</f>
        <v>1</v>
      </c>
      <c r="R42" s="49">
        <f>IF(O43&lt;P43,1,0)+IF(O44&lt;P44,1,0)+IF(O45&lt;P45,1,0)+IF(O46&lt;P46,1,0)</f>
        <v>3</v>
      </c>
      <c r="S42" s="49">
        <f t="shared" ref="S42:T42" si="20">SUM(O43:O46)</f>
        <v>3</v>
      </c>
      <c r="T42" s="49">
        <f t="shared" si="20"/>
        <v>10</v>
      </c>
      <c r="U42" s="49">
        <f t="shared" ref="U42:V42" si="21">SUM(E43:E46,G43:G46,I43:I46,K43:K46,M43:M46)</f>
        <v>77</v>
      </c>
      <c r="V42" s="50">
        <f t="shared" si="21"/>
        <v>135</v>
      </c>
    </row>
    <row r="43" spans="1:22" ht="15.75" customHeight="1" x14ac:dyDescent="0.3">
      <c r="B43" s="51" t="s">
        <v>132</v>
      </c>
      <c r="C43" s="52">
        <v>4</v>
      </c>
      <c r="D43" s="70" t="s">
        <v>164</v>
      </c>
      <c r="E43" s="54">
        <v>4</v>
      </c>
      <c r="F43" s="55">
        <v>11</v>
      </c>
      <c r="G43" s="54">
        <v>5</v>
      </c>
      <c r="H43" s="55">
        <v>11</v>
      </c>
      <c r="I43" s="56">
        <v>1</v>
      </c>
      <c r="J43" s="55">
        <v>11</v>
      </c>
      <c r="K43" s="54"/>
      <c r="L43" s="55"/>
      <c r="M43" s="56"/>
      <c r="N43" s="55"/>
      <c r="O43" s="56">
        <f t="shared" ref="O43:O46" si="22">IF(E43&gt;F43,1,0)+IF(G43&gt;H43,1,0)+IF(I43&gt;J43,1,0)+IF(K43&gt;L43,1,0)+IF(M43&gt;N43,1,0)</f>
        <v>0</v>
      </c>
      <c r="P43" s="55">
        <f t="shared" ref="P43:P46" si="23">IF(E43&lt;F43,1,0)+IF(G43&lt;H43,1,0)+IF(I43&lt;J43,1,0)+IF(K43&lt;L43,1,0)+IF(M43&lt;N43,1,0)</f>
        <v>3</v>
      </c>
    </row>
    <row r="44" spans="1:22" ht="15.75" customHeight="1" x14ac:dyDescent="0.3">
      <c r="B44" s="57" t="s">
        <v>149</v>
      </c>
      <c r="C44" s="58">
        <v>3</v>
      </c>
      <c r="D44" s="71" t="s">
        <v>155</v>
      </c>
      <c r="E44" s="60">
        <v>11</v>
      </c>
      <c r="F44" s="61">
        <v>8</v>
      </c>
      <c r="G44" s="60">
        <v>9</v>
      </c>
      <c r="H44" s="61">
        <v>11</v>
      </c>
      <c r="I44" s="62">
        <v>11</v>
      </c>
      <c r="J44" s="61">
        <v>9</v>
      </c>
      <c r="K44" s="60">
        <v>11</v>
      </c>
      <c r="L44" s="61">
        <v>8</v>
      </c>
      <c r="M44" s="62"/>
      <c r="N44" s="61"/>
      <c r="O44" s="62">
        <f t="shared" si="22"/>
        <v>3</v>
      </c>
      <c r="P44" s="61">
        <f t="shared" si="23"/>
        <v>1</v>
      </c>
    </row>
    <row r="45" spans="1:22" ht="15.75" customHeight="1" x14ac:dyDescent="0.3">
      <c r="B45" s="57" t="s">
        <v>131</v>
      </c>
      <c r="C45" s="58">
        <v>1</v>
      </c>
      <c r="D45" s="71" t="s">
        <v>127</v>
      </c>
      <c r="E45" s="60">
        <v>3</v>
      </c>
      <c r="F45" s="61">
        <v>11</v>
      </c>
      <c r="G45" s="60">
        <v>1</v>
      </c>
      <c r="H45" s="61">
        <v>11</v>
      </c>
      <c r="I45" s="62">
        <v>3</v>
      </c>
      <c r="J45" s="61">
        <v>11</v>
      </c>
      <c r="K45" s="60"/>
      <c r="L45" s="61"/>
      <c r="M45" s="62"/>
      <c r="N45" s="61"/>
      <c r="O45" s="62">
        <f t="shared" si="22"/>
        <v>0</v>
      </c>
      <c r="P45" s="61">
        <f t="shared" si="23"/>
        <v>3</v>
      </c>
    </row>
    <row r="46" spans="1:22" ht="15.75" customHeight="1" x14ac:dyDescent="0.3">
      <c r="B46" s="63" t="s">
        <v>133</v>
      </c>
      <c r="C46" s="64">
        <v>2</v>
      </c>
      <c r="D46" s="72" t="s">
        <v>157</v>
      </c>
      <c r="E46" s="66">
        <v>5</v>
      </c>
      <c r="F46" s="67">
        <v>11</v>
      </c>
      <c r="G46" s="66">
        <v>6</v>
      </c>
      <c r="H46" s="67">
        <v>11</v>
      </c>
      <c r="I46" s="68">
        <v>7</v>
      </c>
      <c r="J46" s="67">
        <v>11</v>
      </c>
      <c r="K46" s="66"/>
      <c r="L46" s="67"/>
      <c r="M46" s="68"/>
      <c r="N46" s="67"/>
      <c r="O46" s="68">
        <f t="shared" si="22"/>
        <v>0</v>
      </c>
      <c r="P46" s="67">
        <f t="shared" si="23"/>
        <v>3</v>
      </c>
    </row>
    <row r="47" spans="1:22" ht="15.75" customHeight="1" x14ac:dyDescent="0.25">
      <c r="B47" s="44"/>
      <c r="D47" s="69"/>
    </row>
    <row r="48" spans="1:22" ht="15.75" customHeight="1" x14ac:dyDescent="0.25">
      <c r="B48" s="44"/>
      <c r="D48" s="69"/>
    </row>
    <row r="49" spans="1:22" ht="15.75" customHeight="1" x14ac:dyDescent="0.25">
      <c r="B49" s="44"/>
      <c r="D49" s="69"/>
      <c r="Q49" s="89" t="s">
        <v>100</v>
      </c>
      <c r="R49" s="90"/>
      <c r="S49" s="91" t="s">
        <v>101</v>
      </c>
      <c r="T49" s="90"/>
      <c r="U49" s="91" t="s">
        <v>102</v>
      </c>
      <c r="V49" s="92"/>
    </row>
    <row r="50" spans="1:22" ht="15.75" customHeight="1" x14ac:dyDescent="0.25">
      <c r="A50" s="16" t="str">
        <f>IF(B50="","",B50&amp;"|"&amp;D50)</f>
        <v>Csé-Team Labda Egylet II.|City Squash Club SE II.</v>
      </c>
      <c r="B50" s="45" t="s">
        <v>33</v>
      </c>
      <c r="C50" s="46" t="s">
        <v>103</v>
      </c>
      <c r="D50" s="47" t="s">
        <v>36</v>
      </c>
      <c r="E50" s="87" t="s">
        <v>104</v>
      </c>
      <c r="F50" s="88"/>
      <c r="G50" s="87" t="s">
        <v>105</v>
      </c>
      <c r="H50" s="88"/>
      <c r="I50" s="85" t="s">
        <v>106</v>
      </c>
      <c r="J50" s="86"/>
      <c r="K50" s="87" t="s">
        <v>107</v>
      </c>
      <c r="L50" s="88"/>
      <c r="M50" s="85" t="s">
        <v>108</v>
      </c>
      <c r="N50" s="88"/>
      <c r="O50" s="85" t="s">
        <v>109</v>
      </c>
      <c r="P50" s="86"/>
      <c r="Q50" s="48">
        <f>IF(O51&gt;P51,1,0)+IF(O52&gt;P52,1,0)+IF(O53&gt;P53,1,0)+IF(O54&gt;P54,1,0)</f>
        <v>4</v>
      </c>
      <c r="R50" s="49">
        <f>IF(O51&lt;P51,1,0)+IF(O52&lt;P52,1,0)+IF(O53&lt;P53,1,0)+IF(O54&lt;P54,1,0)</f>
        <v>0</v>
      </c>
      <c r="S50" s="49">
        <f t="shared" ref="S50:T50" si="24">SUM(O51:O54)</f>
        <v>12</v>
      </c>
      <c r="T50" s="49">
        <f t="shared" si="24"/>
        <v>0</v>
      </c>
      <c r="U50" s="49">
        <f t="shared" ref="U50:V50" si="25">SUM(E51:E54,G51:G54,I51:I54,K51:K54,M51:M54)</f>
        <v>132</v>
      </c>
      <c r="V50" s="50">
        <f t="shared" si="25"/>
        <v>35</v>
      </c>
    </row>
    <row r="51" spans="1:22" ht="15.75" customHeight="1" x14ac:dyDescent="0.3">
      <c r="B51" s="51"/>
      <c r="C51" s="52">
        <v>4</v>
      </c>
      <c r="D51" s="70"/>
      <c r="E51" s="54">
        <v>11</v>
      </c>
      <c r="F51" s="55">
        <v>0</v>
      </c>
      <c r="G51" s="54">
        <v>11</v>
      </c>
      <c r="H51" s="55">
        <v>0</v>
      </c>
      <c r="I51" s="56">
        <v>11</v>
      </c>
      <c r="J51" s="55">
        <v>0</v>
      </c>
      <c r="K51" s="54"/>
      <c r="L51" s="55"/>
      <c r="M51" s="56"/>
      <c r="N51" s="55"/>
      <c r="O51" s="56">
        <f t="shared" ref="O51:O54" si="26">IF(E51&gt;F51,1,0)+IF(G51&gt;H51,1,0)+IF(I51&gt;J51,1,0)+IF(K51&gt;L51,1,0)+IF(M51&gt;N51,1,0)</f>
        <v>3</v>
      </c>
      <c r="P51" s="55">
        <f t="shared" ref="P51:P54" si="27">IF(E51&lt;F51,1,0)+IF(G51&lt;H51,1,0)+IF(I51&lt;J51,1,0)+IF(K51&lt;L51,1,0)+IF(M51&lt;N51,1,0)</f>
        <v>0</v>
      </c>
    </row>
    <row r="52" spans="1:22" ht="15.75" customHeight="1" x14ac:dyDescent="0.3">
      <c r="B52" s="57" t="s">
        <v>114</v>
      </c>
      <c r="C52" s="58">
        <v>3</v>
      </c>
      <c r="D52" s="71" t="s">
        <v>159</v>
      </c>
      <c r="E52" s="60">
        <v>11</v>
      </c>
      <c r="F52" s="61">
        <v>2</v>
      </c>
      <c r="G52" s="60">
        <v>11</v>
      </c>
      <c r="H52" s="61">
        <v>5</v>
      </c>
      <c r="I52" s="62">
        <v>11</v>
      </c>
      <c r="J52" s="61">
        <v>4</v>
      </c>
      <c r="K52" s="60"/>
      <c r="L52" s="61"/>
      <c r="M52" s="62"/>
      <c r="N52" s="61"/>
      <c r="O52" s="62">
        <f t="shared" si="26"/>
        <v>3</v>
      </c>
      <c r="P52" s="61">
        <f t="shared" si="27"/>
        <v>0</v>
      </c>
    </row>
    <row r="53" spans="1:22" ht="15.75" customHeight="1" x14ac:dyDescent="0.3">
      <c r="B53" s="57" t="s">
        <v>116</v>
      </c>
      <c r="C53" s="58">
        <v>1</v>
      </c>
      <c r="D53" s="71" t="s">
        <v>136</v>
      </c>
      <c r="E53" s="60">
        <v>11</v>
      </c>
      <c r="F53" s="61">
        <v>4</v>
      </c>
      <c r="G53" s="60">
        <v>11</v>
      </c>
      <c r="H53" s="61">
        <v>3</v>
      </c>
      <c r="I53" s="62">
        <v>11</v>
      </c>
      <c r="J53" s="61">
        <v>5</v>
      </c>
      <c r="K53" s="60"/>
      <c r="L53" s="61"/>
      <c r="M53" s="62"/>
      <c r="N53" s="61"/>
      <c r="O53" s="62">
        <f t="shared" si="26"/>
        <v>3</v>
      </c>
      <c r="P53" s="61">
        <f t="shared" si="27"/>
        <v>0</v>
      </c>
    </row>
    <row r="54" spans="1:22" ht="15.75" customHeight="1" x14ac:dyDescent="0.3">
      <c r="B54" s="63" t="s">
        <v>148</v>
      </c>
      <c r="C54" s="64">
        <v>2</v>
      </c>
      <c r="D54" s="72" t="s">
        <v>161</v>
      </c>
      <c r="E54" s="66">
        <v>11</v>
      </c>
      <c r="F54" s="67">
        <v>4</v>
      </c>
      <c r="G54" s="66">
        <v>11</v>
      </c>
      <c r="H54" s="67">
        <v>5</v>
      </c>
      <c r="I54" s="68">
        <v>11</v>
      </c>
      <c r="J54" s="67">
        <v>3</v>
      </c>
      <c r="K54" s="66"/>
      <c r="L54" s="67"/>
      <c r="M54" s="68"/>
      <c r="N54" s="67"/>
      <c r="O54" s="68">
        <f t="shared" si="26"/>
        <v>3</v>
      </c>
      <c r="P54" s="67">
        <f t="shared" si="27"/>
        <v>0</v>
      </c>
    </row>
    <row r="55" spans="1:22" ht="15.75" customHeight="1" x14ac:dyDescent="0.25">
      <c r="B55" s="44"/>
      <c r="D55" s="69"/>
    </row>
    <row r="56" spans="1:22" ht="15.75" customHeight="1" x14ac:dyDescent="0.25">
      <c r="B56" s="44"/>
      <c r="D56" s="69"/>
    </row>
    <row r="57" spans="1:22" ht="15.75" customHeight="1" x14ac:dyDescent="0.25">
      <c r="B57" s="44"/>
      <c r="D57" s="69"/>
      <c r="Q57" s="89" t="s">
        <v>100</v>
      </c>
      <c r="R57" s="90"/>
      <c r="S57" s="91" t="s">
        <v>101</v>
      </c>
      <c r="T57" s="90"/>
      <c r="U57" s="91" t="s">
        <v>102</v>
      </c>
      <c r="V57" s="92"/>
    </row>
    <row r="58" spans="1:22" ht="15.75" customHeight="1" x14ac:dyDescent="0.25">
      <c r="A58" s="16" t="str">
        <f>IF(B58="","",B58&amp;"|"&amp;D58)</f>
        <v>Fireballs|Szeged Squash SEII.</v>
      </c>
      <c r="B58" s="45" t="s">
        <v>27</v>
      </c>
      <c r="C58" s="46" t="s">
        <v>103</v>
      </c>
      <c r="D58" s="47" t="s">
        <v>39</v>
      </c>
      <c r="E58" s="87" t="s">
        <v>104</v>
      </c>
      <c r="F58" s="88"/>
      <c r="G58" s="87" t="s">
        <v>105</v>
      </c>
      <c r="H58" s="88"/>
      <c r="I58" s="85" t="s">
        <v>106</v>
      </c>
      <c r="J58" s="86"/>
      <c r="K58" s="87" t="s">
        <v>107</v>
      </c>
      <c r="L58" s="88"/>
      <c r="M58" s="85" t="s">
        <v>108</v>
      </c>
      <c r="N58" s="88"/>
      <c r="O58" s="85" t="s">
        <v>109</v>
      </c>
      <c r="P58" s="86"/>
      <c r="Q58" s="48">
        <f>IF(O59&gt;P59,1,0)+IF(O60&gt;P60,1,0)+IF(O61&gt;P61,1,0)+IF(O62&gt;P62,1,0)</f>
        <v>2</v>
      </c>
      <c r="R58" s="49">
        <f>IF(O59&lt;P59,1,0)+IF(O60&lt;P60,1,0)+IF(O61&lt;P61,1,0)+IF(O62&lt;P62,1,0)</f>
        <v>2</v>
      </c>
      <c r="S58" s="49">
        <f t="shared" ref="S58:T58" si="28">SUM(O59:O62)</f>
        <v>6</v>
      </c>
      <c r="T58" s="49">
        <f t="shared" si="28"/>
        <v>7</v>
      </c>
      <c r="U58" s="49">
        <f t="shared" ref="U58:V58" si="29">SUM(E59:E62,G59:G62,I59:I62,K59:K62,M59:M62)</f>
        <v>107</v>
      </c>
      <c r="V58" s="50">
        <f t="shared" si="29"/>
        <v>127</v>
      </c>
    </row>
    <row r="59" spans="1:22" ht="15.75" customHeight="1" x14ac:dyDescent="0.3">
      <c r="B59" s="51" t="s">
        <v>113</v>
      </c>
      <c r="C59" s="52">
        <v>4</v>
      </c>
      <c r="D59" s="70" t="s">
        <v>164</v>
      </c>
      <c r="E59" s="54">
        <v>7</v>
      </c>
      <c r="F59" s="55">
        <v>11</v>
      </c>
      <c r="G59" s="54">
        <v>6</v>
      </c>
      <c r="H59" s="55">
        <v>11</v>
      </c>
      <c r="I59" s="56">
        <v>4</v>
      </c>
      <c r="J59" s="55">
        <v>11</v>
      </c>
      <c r="K59" s="54"/>
      <c r="L59" s="55"/>
      <c r="M59" s="56"/>
      <c r="N59" s="55"/>
      <c r="O59" s="56">
        <f t="shared" ref="O59:O62" si="30">IF(E59&gt;F59,1,0)+IF(G59&gt;H59,1,0)+IF(I59&gt;J59,1,0)+IF(K59&gt;L59,1,0)+IF(M59&gt;N59,1,0)</f>
        <v>0</v>
      </c>
      <c r="P59" s="55">
        <f t="shared" ref="P59:P62" si="31">IF(E59&lt;F59,1,0)+IF(G59&lt;H59,1,0)+IF(I59&lt;J59,1,0)+IF(K59&lt;L59,1,0)+IF(M59&lt;N59,1,0)</f>
        <v>3</v>
      </c>
    </row>
    <row r="60" spans="1:22" ht="15.75" customHeight="1" x14ac:dyDescent="0.3">
      <c r="B60" s="57" t="s">
        <v>158</v>
      </c>
      <c r="C60" s="58">
        <v>3</v>
      </c>
      <c r="D60" s="71" t="s">
        <v>155</v>
      </c>
      <c r="E60" s="60">
        <v>13</v>
      </c>
      <c r="F60" s="61">
        <v>11</v>
      </c>
      <c r="G60" s="60">
        <v>11</v>
      </c>
      <c r="H60" s="61">
        <v>9</v>
      </c>
      <c r="I60" s="62">
        <v>9</v>
      </c>
      <c r="J60" s="61">
        <v>11</v>
      </c>
      <c r="K60" s="60">
        <v>11</v>
      </c>
      <c r="L60" s="61">
        <v>9</v>
      </c>
      <c r="M60" s="62"/>
      <c r="N60" s="61"/>
      <c r="O60" s="62">
        <f t="shared" si="30"/>
        <v>3</v>
      </c>
      <c r="P60" s="61">
        <f t="shared" si="31"/>
        <v>1</v>
      </c>
    </row>
    <row r="61" spans="1:22" ht="15.75" customHeight="1" x14ac:dyDescent="0.3">
      <c r="B61" s="57" t="s">
        <v>160</v>
      </c>
      <c r="C61" s="58">
        <v>1</v>
      </c>
      <c r="D61" s="71" t="s">
        <v>127</v>
      </c>
      <c r="E61" s="60">
        <v>5</v>
      </c>
      <c r="F61" s="61">
        <v>11</v>
      </c>
      <c r="G61" s="60">
        <v>2</v>
      </c>
      <c r="H61" s="61">
        <v>11</v>
      </c>
      <c r="I61" s="62">
        <v>6</v>
      </c>
      <c r="J61" s="61">
        <v>11</v>
      </c>
      <c r="K61" s="60"/>
      <c r="L61" s="61"/>
      <c r="M61" s="62"/>
      <c r="N61" s="61"/>
      <c r="O61" s="62">
        <f t="shared" si="30"/>
        <v>0</v>
      </c>
      <c r="P61" s="61">
        <f t="shared" si="31"/>
        <v>3</v>
      </c>
    </row>
    <row r="62" spans="1:22" ht="15.75" customHeight="1" x14ac:dyDescent="0.3">
      <c r="B62" s="63" t="s">
        <v>120</v>
      </c>
      <c r="C62" s="64">
        <v>2</v>
      </c>
      <c r="D62" s="72" t="s">
        <v>157</v>
      </c>
      <c r="E62" s="66">
        <v>11</v>
      </c>
      <c r="F62" s="67">
        <v>4</v>
      </c>
      <c r="G62" s="66">
        <v>11</v>
      </c>
      <c r="H62" s="67">
        <v>8</v>
      </c>
      <c r="I62" s="68">
        <v>11</v>
      </c>
      <c r="J62" s="67">
        <v>9</v>
      </c>
      <c r="K62" s="66"/>
      <c r="L62" s="67"/>
      <c r="M62" s="68"/>
      <c r="N62" s="67"/>
      <c r="O62" s="68">
        <f t="shared" si="30"/>
        <v>3</v>
      </c>
      <c r="P62" s="67">
        <f t="shared" si="31"/>
        <v>0</v>
      </c>
    </row>
    <row r="63" spans="1:22" ht="15.75" customHeight="1" x14ac:dyDescent="0.25">
      <c r="B63" s="44"/>
      <c r="D63" s="69"/>
    </row>
    <row r="64" spans="1:22" ht="15.75" customHeight="1" x14ac:dyDescent="0.25">
      <c r="B64" s="44"/>
      <c r="D64" s="69"/>
    </row>
    <row r="65" spans="1:22" ht="15.75" customHeight="1" x14ac:dyDescent="0.25">
      <c r="B65" s="44"/>
      <c r="D65" s="69"/>
      <c r="Q65" s="89" t="s">
        <v>100</v>
      </c>
      <c r="R65" s="90"/>
      <c r="S65" s="91" t="s">
        <v>101</v>
      </c>
      <c r="T65" s="90"/>
      <c r="U65" s="91" t="s">
        <v>102</v>
      </c>
      <c r="V65" s="92"/>
    </row>
    <row r="66" spans="1:22" ht="15.75" customHeight="1" x14ac:dyDescent="0.25">
      <c r="A66" s="16" t="str">
        <f>IF(B66="","",B66&amp;"|"&amp;D66)</f>
        <v>Pécsi Fallabda SE II|Colosseum-Luxus SE</v>
      </c>
      <c r="B66" s="45" t="s">
        <v>18</v>
      </c>
      <c r="C66" s="46" t="s">
        <v>103</v>
      </c>
      <c r="D66" s="47" t="s">
        <v>24</v>
      </c>
      <c r="E66" s="87" t="s">
        <v>104</v>
      </c>
      <c r="F66" s="88"/>
      <c r="G66" s="87" t="s">
        <v>105</v>
      </c>
      <c r="H66" s="88"/>
      <c r="I66" s="85" t="s">
        <v>106</v>
      </c>
      <c r="J66" s="86"/>
      <c r="K66" s="87" t="s">
        <v>107</v>
      </c>
      <c r="L66" s="88"/>
      <c r="M66" s="85" t="s">
        <v>108</v>
      </c>
      <c r="N66" s="88"/>
      <c r="O66" s="85" t="s">
        <v>109</v>
      </c>
      <c r="P66" s="86"/>
      <c r="Q66" s="48">
        <f>IF(O67&gt;P67,1,0)+IF(O68&gt;P68,1,0)+IF(O69&gt;P69,1,0)+IF(O70&gt;P70,1,0)</f>
        <v>3</v>
      </c>
      <c r="R66" s="49">
        <f>IF(O67&lt;P67,1,0)+IF(O68&lt;P68,1,0)+IF(O69&lt;P69,1,0)+IF(O70&lt;P70,1,0)</f>
        <v>1</v>
      </c>
      <c r="S66" s="49">
        <f t="shared" ref="S66:T66" si="32">SUM(O67:O70)</f>
        <v>11</v>
      </c>
      <c r="T66" s="49">
        <f t="shared" si="32"/>
        <v>4</v>
      </c>
      <c r="U66" s="49">
        <f t="shared" ref="U66:V66" si="33">SUM(E67:E70,G67:G70,I67:I70,K67:K70,M67:M70)</f>
        <v>150</v>
      </c>
      <c r="V66" s="50">
        <f t="shared" si="33"/>
        <v>115</v>
      </c>
    </row>
    <row r="67" spans="1:22" ht="15.75" customHeight="1" x14ac:dyDescent="0.3">
      <c r="B67" s="51" t="s">
        <v>152</v>
      </c>
      <c r="C67" s="52">
        <v>4</v>
      </c>
      <c r="D67" s="70" t="s">
        <v>132</v>
      </c>
      <c r="E67" s="54">
        <v>11</v>
      </c>
      <c r="F67" s="55">
        <v>3</v>
      </c>
      <c r="G67" s="54">
        <v>11</v>
      </c>
      <c r="H67" s="55">
        <v>5</v>
      </c>
      <c r="I67" s="56">
        <v>11</v>
      </c>
      <c r="J67" s="55">
        <v>8</v>
      </c>
      <c r="K67" s="54"/>
      <c r="L67" s="55"/>
      <c r="M67" s="56"/>
      <c r="N67" s="55"/>
      <c r="O67" s="56">
        <f t="shared" ref="O67:O70" si="34">IF(E67&gt;F67,1,0)+IF(G67&gt;H67,1,0)+IF(I67&gt;J67,1,0)+IF(K67&gt;L67,1,0)+IF(M67&gt;N67,1,0)</f>
        <v>3</v>
      </c>
      <c r="P67" s="55">
        <f t="shared" ref="P67:P70" si="35">IF(E67&lt;F67,1,0)+IF(G67&lt;H67,1,0)+IF(I67&lt;J67,1,0)+IF(K67&lt;L67,1,0)+IF(M67&lt;N67,1,0)</f>
        <v>0</v>
      </c>
    </row>
    <row r="68" spans="1:22" ht="15.75" customHeight="1" x14ac:dyDescent="0.3">
      <c r="B68" s="57" t="s">
        <v>154</v>
      </c>
      <c r="C68" s="58">
        <v>3</v>
      </c>
      <c r="D68" s="71" t="s">
        <v>149</v>
      </c>
      <c r="E68" s="60">
        <v>4</v>
      </c>
      <c r="F68" s="61">
        <v>11</v>
      </c>
      <c r="G68" s="60">
        <v>12</v>
      </c>
      <c r="H68" s="61">
        <v>10</v>
      </c>
      <c r="I68" s="62">
        <v>13</v>
      </c>
      <c r="J68" s="61">
        <v>10</v>
      </c>
      <c r="K68" s="60">
        <v>6</v>
      </c>
      <c r="L68" s="61">
        <v>11</v>
      </c>
      <c r="M68" s="62">
        <v>7</v>
      </c>
      <c r="N68" s="61">
        <v>11</v>
      </c>
      <c r="O68" s="62">
        <f t="shared" si="34"/>
        <v>2</v>
      </c>
      <c r="P68" s="61">
        <f t="shared" si="35"/>
        <v>3</v>
      </c>
    </row>
    <row r="69" spans="1:22" ht="15.75" customHeight="1" x14ac:dyDescent="0.3">
      <c r="B69" s="57" t="s">
        <v>142</v>
      </c>
      <c r="C69" s="58">
        <v>1</v>
      </c>
      <c r="D69" s="71" t="s">
        <v>131</v>
      </c>
      <c r="E69" s="60">
        <v>11</v>
      </c>
      <c r="F69" s="61">
        <v>2</v>
      </c>
      <c r="G69" s="60">
        <v>11</v>
      </c>
      <c r="H69" s="61">
        <v>4</v>
      </c>
      <c r="I69" s="62">
        <v>12</v>
      </c>
      <c r="J69" s="61">
        <v>10</v>
      </c>
      <c r="K69" s="60"/>
      <c r="L69" s="61"/>
      <c r="M69" s="62"/>
      <c r="N69" s="61"/>
      <c r="O69" s="62">
        <f t="shared" si="34"/>
        <v>3</v>
      </c>
      <c r="P69" s="61">
        <f t="shared" si="35"/>
        <v>0</v>
      </c>
    </row>
    <row r="70" spans="1:22" ht="15.75" customHeight="1" x14ac:dyDescent="0.3">
      <c r="B70" s="63" t="s">
        <v>156</v>
      </c>
      <c r="C70" s="64">
        <v>2</v>
      </c>
      <c r="D70" s="72" t="s">
        <v>133</v>
      </c>
      <c r="E70" s="66">
        <v>8</v>
      </c>
      <c r="F70" s="67">
        <v>11</v>
      </c>
      <c r="G70" s="66">
        <v>11</v>
      </c>
      <c r="H70" s="67">
        <v>7</v>
      </c>
      <c r="I70" s="68">
        <v>11</v>
      </c>
      <c r="J70" s="67">
        <v>8</v>
      </c>
      <c r="K70" s="66">
        <v>11</v>
      </c>
      <c r="L70" s="67">
        <v>4</v>
      </c>
      <c r="M70" s="68"/>
      <c r="N70" s="67"/>
      <c r="O70" s="68">
        <f t="shared" si="34"/>
        <v>3</v>
      </c>
      <c r="P70" s="67">
        <f t="shared" si="35"/>
        <v>1</v>
      </c>
    </row>
    <row r="71" spans="1:22" ht="15.75" customHeight="1" x14ac:dyDescent="0.25">
      <c r="B71" s="44"/>
      <c r="D71" s="69"/>
    </row>
    <row r="72" spans="1:22" ht="15.75" customHeight="1" x14ac:dyDescent="0.25">
      <c r="B72" s="44"/>
      <c r="D72" s="69"/>
    </row>
    <row r="73" spans="1:22" ht="15.75" customHeight="1" x14ac:dyDescent="0.25">
      <c r="B73" s="44"/>
      <c r="D73" s="69"/>
      <c r="Q73" s="89" t="s">
        <v>100</v>
      </c>
      <c r="R73" s="90"/>
      <c r="S73" s="91" t="s">
        <v>101</v>
      </c>
      <c r="T73" s="90"/>
      <c r="U73" s="91" t="s">
        <v>102</v>
      </c>
      <c r="V73" s="92"/>
    </row>
    <row r="74" spans="1:22" ht="15.75" customHeight="1" x14ac:dyDescent="0.25">
      <c r="A74" s="16" t="str">
        <f>IF(B74="","",B74&amp;"|"&amp;D74)</f>
        <v>Soproni MAFC|ESSE Balu Turbo</v>
      </c>
      <c r="B74" s="45" t="s">
        <v>21</v>
      </c>
      <c r="C74" s="46" t="s">
        <v>103</v>
      </c>
      <c r="D74" s="47" t="s">
        <v>17</v>
      </c>
      <c r="E74" s="87" t="s">
        <v>104</v>
      </c>
      <c r="F74" s="88"/>
      <c r="G74" s="87" t="s">
        <v>105</v>
      </c>
      <c r="H74" s="88"/>
      <c r="I74" s="85" t="s">
        <v>106</v>
      </c>
      <c r="J74" s="86"/>
      <c r="K74" s="87" t="s">
        <v>107</v>
      </c>
      <c r="L74" s="88"/>
      <c r="M74" s="85" t="s">
        <v>108</v>
      </c>
      <c r="N74" s="88"/>
      <c r="O74" s="85" t="s">
        <v>109</v>
      </c>
      <c r="P74" s="86"/>
      <c r="Q74" s="48">
        <f>IF(O75&gt;P75,1,0)+IF(O76&gt;P76,1,0)+IF(O77&gt;P77,1,0)+IF(O78&gt;P78,1,0)</f>
        <v>0</v>
      </c>
      <c r="R74" s="49">
        <f>IF(O75&lt;P75,1,0)+IF(O76&lt;P76,1,0)+IF(O77&lt;P77,1,0)+IF(O78&lt;P78,1,0)</f>
        <v>4</v>
      </c>
      <c r="S74" s="49">
        <f t="shared" ref="S74:T74" si="36">SUM(O75:O78)</f>
        <v>0</v>
      </c>
      <c r="T74" s="49">
        <f t="shared" si="36"/>
        <v>12</v>
      </c>
      <c r="U74" s="49">
        <f t="shared" ref="U74:V74" si="37">SUM(E75:E78,G75:G78,I75:I78,K75:K78,M75:M78)</f>
        <v>0</v>
      </c>
      <c r="V74" s="50">
        <f t="shared" si="37"/>
        <v>132</v>
      </c>
    </row>
    <row r="75" spans="1:22" ht="15.75" customHeight="1" x14ac:dyDescent="0.3">
      <c r="B75" s="51"/>
      <c r="C75" s="52">
        <v>4</v>
      </c>
      <c r="D75" s="70"/>
      <c r="E75" s="54">
        <v>0</v>
      </c>
      <c r="F75" s="55">
        <v>11</v>
      </c>
      <c r="G75" s="54">
        <v>0</v>
      </c>
      <c r="H75" s="55">
        <v>11</v>
      </c>
      <c r="I75" s="56">
        <v>0</v>
      </c>
      <c r="J75" s="55">
        <v>11</v>
      </c>
      <c r="K75" s="54"/>
      <c r="L75" s="55"/>
      <c r="M75" s="56"/>
      <c r="N75" s="55"/>
      <c r="O75" s="56">
        <f t="shared" ref="O75:O78" si="38">IF(E75&gt;F75,1,0)+IF(G75&gt;H75,1,0)+IF(I75&gt;J75,1,0)+IF(K75&gt;L75,1,0)+IF(M75&gt;N75,1,0)</f>
        <v>0</v>
      </c>
      <c r="P75" s="55">
        <f t="shared" ref="P75:P78" si="39">IF(E75&lt;F75,1,0)+IF(G75&lt;H75,1,0)+IF(I75&lt;J75,1,0)+IF(K75&lt;L75,1,0)+IF(M75&lt;N75,1,0)</f>
        <v>3</v>
      </c>
    </row>
    <row r="76" spans="1:22" ht="15.75" customHeight="1" x14ac:dyDescent="0.3">
      <c r="B76" s="57"/>
      <c r="C76" s="58">
        <v>3</v>
      </c>
      <c r="D76" s="71"/>
      <c r="E76" s="60">
        <v>0</v>
      </c>
      <c r="F76" s="61">
        <v>11</v>
      </c>
      <c r="G76" s="60">
        <v>0</v>
      </c>
      <c r="H76" s="61">
        <v>11</v>
      </c>
      <c r="I76" s="62">
        <v>0</v>
      </c>
      <c r="J76" s="61">
        <v>11</v>
      </c>
      <c r="K76" s="60"/>
      <c r="L76" s="61"/>
      <c r="M76" s="62"/>
      <c r="N76" s="61"/>
      <c r="O76" s="62">
        <f t="shared" si="38"/>
        <v>0</v>
      </c>
      <c r="P76" s="61">
        <f t="shared" si="39"/>
        <v>3</v>
      </c>
    </row>
    <row r="77" spans="1:22" ht="15.75" customHeight="1" x14ac:dyDescent="0.3">
      <c r="B77" s="57"/>
      <c r="C77" s="58">
        <v>1</v>
      </c>
      <c r="D77" s="71"/>
      <c r="E77" s="60">
        <v>0</v>
      </c>
      <c r="F77" s="61">
        <v>11</v>
      </c>
      <c r="G77" s="60">
        <v>0</v>
      </c>
      <c r="H77" s="61">
        <v>11</v>
      </c>
      <c r="I77" s="62">
        <v>0</v>
      </c>
      <c r="J77" s="61">
        <v>11</v>
      </c>
      <c r="K77" s="60"/>
      <c r="L77" s="61"/>
      <c r="M77" s="62"/>
      <c r="N77" s="61"/>
      <c r="O77" s="62">
        <f t="shared" si="38"/>
        <v>0</v>
      </c>
      <c r="P77" s="61">
        <f t="shared" si="39"/>
        <v>3</v>
      </c>
    </row>
    <row r="78" spans="1:22" ht="15.75" customHeight="1" x14ac:dyDescent="0.3">
      <c r="B78" s="63"/>
      <c r="C78" s="64">
        <v>2</v>
      </c>
      <c r="D78" s="72"/>
      <c r="E78" s="66">
        <v>0</v>
      </c>
      <c r="F78" s="67">
        <v>11</v>
      </c>
      <c r="G78" s="66">
        <v>0</v>
      </c>
      <c r="H78" s="67">
        <v>11</v>
      </c>
      <c r="I78" s="68">
        <v>0</v>
      </c>
      <c r="J78" s="67">
        <v>11</v>
      </c>
      <c r="K78" s="66"/>
      <c r="L78" s="67"/>
      <c r="M78" s="68"/>
      <c r="N78" s="67"/>
      <c r="O78" s="68">
        <f t="shared" si="38"/>
        <v>0</v>
      </c>
      <c r="P78" s="67">
        <f t="shared" si="39"/>
        <v>3</v>
      </c>
    </row>
    <row r="79" spans="1:22" ht="15.75" customHeight="1" x14ac:dyDescent="0.25">
      <c r="B79" s="44"/>
      <c r="D79" s="69"/>
    </row>
    <row r="80" spans="1:22" ht="15.75" customHeight="1" x14ac:dyDescent="0.25">
      <c r="B80" s="44"/>
      <c r="D80" s="69"/>
    </row>
    <row r="81" spans="1:22" ht="15.75" customHeight="1" x14ac:dyDescent="0.25">
      <c r="B81" s="44"/>
      <c r="D81" s="69"/>
      <c r="Q81" s="89" t="s">
        <v>100</v>
      </c>
      <c r="R81" s="90"/>
      <c r="S81" s="91" t="s">
        <v>101</v>
      </c>
      <c r="T81" s="90"/>
      <c r="U81" s="91" t="s">
        <v>102</v>
      </c>
      <c r="V81" s="92"/>
    </row>
    <row r="82" spans="1:22" ht="15.75" customHeight="1" x14ac:dyDescent="0.25">
      <c r="A82" s="16" t="str">
        <f>IF(B82="","",B82&amp;"|"&amp;D82)</f>
        <v>Soproni MAFC|City Squash Club SE II.</v>
      </c>
      <c r="B82" s="45" t="s">
        <v>21</v>
      </c>
      <c r="C82" s="46" t="s">
        <v>103</v>
      </c>
      <c r="D82" s="47" t="s">
        <v>36</v>
      </c>
      <c r="E82" s="87" t="s">
        <v>104</v>
      </c>
      <c r="F82" s="88"/>
      <c r="G82" s="87" t="s">
        <v>105</v>
      </c>
      <c r="H82" s="88"/>
      <c r="I82" s="85" t="s">
        <v>106</v>
      </c>
      <c r="J82" s="86"/>
      <c r="K82" s="87" t="s">
        <v>107</v>
      </c>
      <c r="L82" s="88"/>
      <c r="M82" s="85" t="s">
        <v>108</v>
      </c>
      <c r="N82" s="88"/>
      <c r="O82" s="85" t="s">
        <v>109</v>
      </c>
      <c r="P82" s="86"/>
      <c r="Q82" s="48">
        <f>IF(O83&gt;P83,1,0)+IF(O84&gt;P84,1,0)+IF(O85&gt;P85,1,0)+IF(O86&gt;P86,1,0)</f>
        <v>0</v>
      </c>
      <c r="R82" s="49">
        <f>IF(O83&lt;P83,1,0)+IF(O84&lt;P84,1,0)+IF(O85&lt;P85,1,0)+IF(O86&lt;P86,1,0)</f>
        <v>4</v>
      </c>
      <c r="S82" s="49">
        <f t="shared" ref="S82:T82" si="40">SUM(O83:O86)</f>
        <v>0</v>
      </c>
      <c r="T82" s="49">
        <f t="shared" si="40"/>
        <v>12</v>
      </c>
      <c r="U82" s="49">
        <f t="shared" ref="U82:V82" si="41">SUM(E83:E86,G83:G86,I83:I86,K83:K86,M83:M86)</f>
        <v>0</v>
      </c>
      <c r="V82" s="50">
        <f t="shared" si="41"/>
        <v>132</v>
      </c>
    </row>
    <row r="83" spans="1:22" ht="15.75" customHeight="1" x14ac:dyDescent="0.3">
      <c r="B83" s="51"/>
      <c r="C83" s="52">
        <v>4</v>
      </c>
      <c r="D83" s="70"/>
      <c r="E83" s="54">
        <v>0</v>
      </c>
      <c r="F83" s="55">
        <v>11</v>
      </c>
      <c r="G83" s="54">
        <v>0</v>
      </c>
      <c r="H83" s="55">
        <v>11</v>
      </c>
      <c r="I83" s="56">
        <v>0</v>
      </c>
      <c r="J83" s="55">
        <v>11</v>
      </c>
      <c r="K83" s="54"/>
      <c r="L83" s="55"/>
      <c r="M83" s="56"/>
      <c r="N83" s="55"/>
      <c r="O83" s="56">
        <f t="shared" ref="O83:O86" si="42">IF(E83&gt;F83,1,0)+IF(G83&gt;H83,1,0)+IF(I83&gt;J83,1,0)+IF(K83&gt;L83,1,0)+IF(M83&gt;N83,1,0)</f>
        <v>0</v>
      </c>
      <c r="P83" s="55">
        <f t="shared" ref="P83:P86" si="43">IF(E83&lt;F83,1,0)+IF(G83&lt;H83,1,0)+IF(I83&lt;J83,1,0)+IF(K83&lt;L83,1,0)+IF(M83&lt;N83,1,0)</f>
        <v>3</v>
      </c>
    </row>
    <row r="84" spans="1:22" ht="15.75" customHeight="1" x14ac:dyDescent="0.3">
      <c r="B84" s="57"/>
      <c r="C84" s="58">
        <v>3</v>
      </c>
      <c r="D84" s="71"/>
      <c r="E84" s="60">
        <v>0</v>
      </c>
      <c r="F84" s="61">
        <v>11</v>
      </c>
      <c r="G84" s="60">
        <v>0</v>
      </c>
      <c r="H84" s="61">
        <v>11</v>
      </c>
      <c r="I84" s="62">
        <v>0</v>
      </c>
      <c r="J84" s="61">
        <v>11</v>
      </c>
      <c r="K84" s="60"/>
      <c r="L84" s="61"/>
      <c r="M84" s="62"/>
      <c r="N84" s="61"/>
      <c r="O84" s="62">
        <f t="shared" si="42"/>
        <v>0</v>
      </c>
      <c r="P84" s="61">
        <f t="shared" si="43"/>
        <v>3</v>
      </c>
    </row>
    <row r="85" spans="1:22" ht="15.75" customHeight="1" x14ac:dyDescent="0.3">
      <c r="B85" s="57"/>
      <c r="C85" s="58">
        <v>1</v>
      </c>
      <c r="D85" s="71"/>
      <c r="E85" s="60">
        <v>0</v>
      </c>
      <c r="F85" s="61">
        <v>11</v>
      </c>
      <c r="G85" s="60">
        <v>0</v>
      </c>
      <c r="H85" s="61">
        <v>11</v>
      </c>
      <c r="I85" s="62">
        <v>0</v>
      </c>
      <c r="J85" s="61">
        <v>11</v>
      </c>
      <c r="K85" s="60"/>
      <c r="L85" s="61"/>
      <c r="M85" s="62"/>
      <c r="N85" s="61"/>
      <c r="O85" s="62">
        <f t="shared" si="42"/>
        <v>0</v>
      </c>
      <c r="P85" s="61">
        <f t="shared" si="43"/>
        <v>3</v>
      </c>
    </row>
    <row r="86" spans="1:22" ht="15.75" customHeight="1" x14ac:dyDescent="0.3">
      <c r="B86" s="63"/>
      <c r="C86" s="64">
        <v>2</v>
      </c>
      <c r="D86" s="72"/>
      <c r="E86" s="66">
        <v>0</v>
      </c>
      <c r="F86" s="67">
        <v>11</v>
      </c>
      <c r="G86" s="66">
        <v>0</v>
      </c>
      <c r="H86" s="67">
        <v>11</v>
      </c>
      <c r="I86" s="68">
        <v>0</v>
      </c>
      <c r="J86" s="67">
        <v>11</v>
      </c>
      <c r="K86" s="66"/>
      <c r="L86" s="67"/>
      <c r="M86" s="68"/>
      <c r="N86" s="67"/>
      <c r="O86" s="68">
        <f t="shared" si="42"/>
        <v>0</v>
      </c>
      <c r="P86" s="67">
        <f t="shared" si="43"/>
        <v>3</v>
      </c>
    </row>
    <row r="87" spans="1:22" ht="15.75" customHeight="1" x14ac:dyDescent="0.25">
      <c r="B87" s="44"/>
      <c r="D87" s="69"/>
    </row>
    <row r="88" spans="1:22" ht="15.75" customHeight="1" x14ac:dyDescent="0.25">
      <c r="B88" s="44"/>
      <c r="D88" s="69"/>
    </row>
    <row r="89" spans="1:22" ht="15.75" customHeight="1" x14ac:dyDescent="0.25">
      <c r="B89" s="44"/>
      <c r="D89" s="69"/>
      <c r="Q89" s="89" t="s">
        <v>100</v>
      </c>
      <c r="R89" s="90"/>
      <c r="S89" s="91" t="s">
        <v>101</v>
      </c>
      <c r="T89" s="90"/>
      <c r="U89" s="91" t="s">
        <v>102</v>
      </c>
      <c r="V89" s="92"/>
    </row>
    <row r="90" spans="1:22" ht="15.75" customHeight="1" x14ac:dyDescent="0.25">
      <c r="A90" s="16" t="str">
        <f>IF(B90="","",B90&amp;"|"&amp;D90)</f>
        <v>Soproni MAFC|Csé-Team Labda Egylet II.</v>
      </c>
      <c r="B90" s="45" t="s">
        <v>21</v>
      </c>
      <c r="C90" s="46" t="s">
        <v>103</v>
      </c>
      <c r="D90" s="47" t="s">
        <v>33</v>
      </c>
      <c r="E90" s="87" t="s">
        <v>104</v>
      </c>
      <c r="F90" s="88"/>
      <c r="G90" s="87" t="s">
        <v>105</v>
      </c>
      <c r="H90" s="88"/>
      <c r="I90" s="85" t="s">
        <v>106</v>
      </c>
      <c r="J90" s="86"/>
      <c r="K90" s="87" t="s">
        <v>107</v>
      </c>
      <c r="L90" s="88"/>
      <c r="M90" s="85" t="s">
        <v>108</v>
      </c>
      <c r="N90" s="88"/>
      <c r="O90" s="85" t="s">
        <v>109</v>
      </c>
      <c r="P90" s="86"/>
      <c r="Q90" s="48">
        <f>IF(O91&gt;P91,1,0)+IF(O92&gt;P92,1,0)+IF(O93&gt;P93,1,0)+IF(O94&gt;P94,1,0)</f>
        <v>0</v>
      </c>
      <c r="R90" s="49">
        <f>IF(O91&lt;P91,1,0)+IF(O92&lt;P92,1,0)+IF(O93&lt;P93,1,0)+IF(O94&lt;P94,1,0)</f>
        <v>4</v>
      </c>
      <c r="S90" s="49">
        <f t="shared" ref="S90:T90" si="44">SUM(O91:O94)</f>
        <v>0</v>
      </c>
      <c r="T90" s="49">
        <f t="shared" si="44"/>
        <v>12</v>
      </c>
      <c r="U90" s="49">
        <f t="shared" ref="U90:V90" si="45">SUM(E91:E94,G91:G94,I91:I94,K91:K94,M91:M94)</f>
        <v>0</v>
      </c>
      <c r="V90" s="50">
        <f t="shared" si="45"/>
        <v>132</v>
      </c>
    </row>
    <row r="91" spans="1:22" ht="15.75" customHeight="1" x14ac:dyDescent="0.3">
      <c r="B91" s="51"/>
      <c r="C91" s="52">
        <v>4</v>
      </c>
      <c r="D91" s="70"/>
      <c r="E91" s="54">
        <v>0</v>
      </c>
      <c r="F91" s="55">
        <v>11</v>
      </c>
      <c r="G91" s="54">
        <v>0</v>
      </c>
      <c r="H91" s="55">
        <v>11</v>
      </c>
      <c r="I91" s="56">
        <v>0</v>
      </c>
      <c r="J91" s="55">
        <v>11</v>
      </c>
      <c r="K91" s="54"/>
      <c r="L91" s="55"/>
      <c r="M91" s="56"/>
      <c r="N91" s="55"/>
      <c r="O91" s="56">
        <f t="shared" ref="O91:O94" si="46">IF(E91&gt;F91,1,0)+IF(G91&gt;H91,1,0)+IF(I91&gt;J91,1,0)+IF(K91&gt;L91,1,0)+IF(M91&gt;N91,1,0)</f>
        <v>0</v>
      </c>
      <c r="P91" s="55">
        <f t="shared" ref="P91:P94" si="47">IF(E91&lt;F91,1,0)+IF(G91&lt;H91,1,0)+IF(I91&lt;J91,1,0)+IF(K91&lt;L91,1,0)+IF(M91&lt;N91,1,0)</f>
        <v>3</v>
      </c>
    </row>
    <row r="92" spans="1:22" ht="15.75" customHeight="1" x14ac:dyDescent="0.3">
      <c r="B92" s="57"/>
      <c r="C92" s="58">
        <v>3</v>
      </c>
      <c r="D92" s="71"/>
      <c r="E92" s="60">
        <v>0</v>
      </c>
      <c r="F92" s="61">
        <v>11</v>
      </c>
      <c r="G92" s="60">
        <v>0</v>
      </c>
      <c r="H92" s="61">
        <v>11</v>
      </c>
      <c r="I92" s="62">
        <v>0</v>
      </c>
      <c r="J92" s="61">
        <v>11</v>
      </c>
      <c r="K92" s="60"/>
      <c r="L92" s="61"/>
      <c r="M92" s="62"/>
      <c r="N92" s="61"/>
      <c r="O92" s="62">
        <f t="shared" si="46"/>
        <v>0</v>
      </c>
      <c r="P92" s="61">
        <f t="shared" si="47"/>
        <v>3</v>
      </c>
    </row>
    <row r="93" spans="1:22" ht="15.75" customHeight="1" x14ac:dyDescent="0.3">
      <c r="B93" s="57"/>
      <c r="C93" s="58">
        <v>1</v>
      </c>
      <c r="D93" s="71"/>
      <c r="E93" s="60">
        <v>0</v>
      </c>
      <c r="F93" s="61">
        <v>11</v>
      </c>
      <c r="G93" s="60">
        <v>0</v>
      </c>
      <c r="H93" s="61">
        <v>11</v>
      </c>
      <c r="I93" s="62">
        <v>0</v>
      </c>
      <c r="J93" s="61">
        <v>11</v>
      </c>
      <c r="K93" s="60"/>
      <c r="L93" s="61"/>
      <c r="M93" s="62"/>
      <c r="N93" s="61"/>
      <c r="O93" s="62">
        <f t="shared" si="46"/>
        <v>0</v>
      </c>
      <c r="P93" s="61">
        <f t="shared" si="47"/>
        <v>3</v>
      </c>
    </row>
    <row r="94" spans="1:22" ht="15.75" customHeight="1" x14ac:dyDescent="0.3">
      <c r="B94" s="63"/>
      <c r="C94" s="64">
        <v>2</v>
      </c>
      <c r="D94" s="72"/>
      <c r="E94" s="66">
        <v>0</v>
      </c>
      <c r="F94" s="67">
        <v>11</v>
      </c>
      <c r="G94" s="66">
        <v>0</v>
      </c>
      <c r="H94" s="67">
        <v>11</v>
      </c>
      <c r="I94" s="68">
        <v>0</v>
      </c>
      <c r="J94" s="67">
        <v>11</v>
      </c>
      <c r="K94" s="66"/>
      <c r="L94" s="67"/>
      <c r="M94" s="68"/>
      <c r="N94" s="67"/>
      <c r="O94" s="68">
        <f t="shared" si="46"/>
        <v>0</v>
      </c>
      <c r="P94" s="67">
        <f t="shared" si="47"/>
        <v>3</v>
      </c>
    </row>
    <row r="95" spans="1:22" ht="15.75" customHeight="1" x14ac:dyDescent="0.25">
      <c r="B95" s="44"/>
      <c r="D95" s="69"/>
    </row>
    <row r="96" spans="1:22" ht="15.75" customHeight="1" x14ac:dyDescent="0.25">
      <c r="B96" s="44"/>
      <c r="D96" s="69"/>
    </row>
    <row r="97" spans="2:4" ht="15.75" customHeight="1" x14ac:dyDescent="0.25">
      <c r="B97" s="44"/>
      <c r="D97" s="69"/>
    </row>
    <row r="98" spans="2:4" ht="15.75" customHeight="1" x14ac:dyDescent="0.25">
      <c r="B98" s="44"/>
      <c r="D98" s="69"/>
    </row>
    <row r="99" spans="2:4" ht="15.75" customHeight="1" x14ac:dyDescent="0.25">
      <c r="B99" s="44"/>
      <c r="D99" s="69"/>
    </row>
    <row r="100" spans="2:4" ht="15.75" customHeight="1" x14ac:dyDescent="0.25">
      <c r="B100" s="44"/>
      <c r="D100" s="69"/>
    </row>
    <row r="101" spans="2:4" ht="15.75" customHeight="1" x14ac:dyDescent="0.25">
      <c r="B101" s="44"/>
      <c r="D101" s="69"/>
    </row>
    <row r="102" spans="2:4" ht="15.75" customHeight="1" x14ac:dyDescent="0.25">
      <c r="B102" s="44"/>
      <c r="D102" s="69"/>
    </row>
    <row r="103" spans="2:4" ht="15.75" customHeight="1" x14ac:dyDescent="0.25">
      <c r="B103" s="44"/>
      <c r="D103" s="69"/>
    </row>
    <row r="104" spans="2:4" ht="15.75" customHeight="1" x14ac:dyDescent="0.25">
      <c r="B104" s="44"/>
      <c r="D104" s="69"/>
    </row>
    <row r="105" spans="2:4" ht="15.75" customHeight="1" x14ac:dyDescent="0.25">
      <c r="B105" s="44"/>
      <c r="D105" s="69"/>
    </row>
    <row r="106" spans="2:4" ht="15.75" customHeight="1" x14ac:dyDescent="0.25">
      <c r="B106" s="44"/>
      <c r="D106" s="69"/>
    </row>
    <row r="107" spans="2:4" ht="15.75" customHeight="1" x14ac:dyDescent="0.25">
      <c r="B107" s="44"/>
      <c r="D107" s="69"/>
    </row>
    <row r="108" spans="2:4" ht="15.75" customHeight="1" x14ac:dyDescent="0.25">
      <c r="B108" s="44"/>
      <c r="D108" s="69"/>
    </row>
    <row r="109" spans="2:4" ht="15.75" customHeight="1" x14ac:dyDescent="0.25">
      <c r="B109" s="44"/>
      <c r="D109" s="69"/>
    </row>
    <row r="110" spans="2:4" ht="15.75" customHeight="1" x14ac:dyDescent="0.25">
      <c r="B110" s="44"/>
      <c r="D110" s="69"/>
    </row>
    <row r="111" spans="2:4" ht="15.75" customHeight="1" x14ac:dyDescent="0.25">
      <c r="B111" s="44"/>
      <c r="D111" s="69"/>
    </row>
    <row r="112" spans="2:4" ht="15.75" customHeight="1" x14ac:dyDescent="0.25">
      <c r="B112" s="44"/>
      <c r="D112" s="69"/>
    </row>
    <row r="113" spans="2:4" ht="15.75" customHeight="1" x14ac:dyDescent="0.25">
      <c r="B113" s="44"/>
      <c r="D113" s="69"/>
    </row>
    <row r="114" spans="2:4" ht="15.75" customHeight="1" x14ac:dyDescent="0.25">
      <c r="B114" s="44"/>
      <c r="D114" s="69"/>
    </row>
    <row r="115" spans="2:4" ht="15.75" customHeight="1" x14ac:dyDescent="0.25">
      <c r="B115" s="44"/>
      <c r="D115" s="69"/>
    </row>
    <row r="116" spans="2:4" ht="15.75" customHeight="1" x14ac:dyDescent="0.25">
      <c r="B116" s="44"/>
      <c r="D116" s="69"/>
    </row>
    <row r="117" spans="2:4" ht="15.75" customHeight="1" x14ac:dyDescent="0.25">
      <c r="B117" s="44"/>
      <c r="D117" s="69"/>
    </row>
    <row r="118" spans="2:4" ht="15.75" customHeight="1" x14ac:dyDescent="0.25">
      <c r="B118" s="44"/>
      <c r="D118" s="69"/>
    </row>
    <row r="119" spans="2:4" ht="15.75" customHeight="1" x14ac:dyDescent="0.25">
      <c r="B119" s="44"/>
      <c r="D119" s="69"/>
    </row>
    <row r="120" spans="2:4" ht="15.75" customHeight="1" x14ac:dyDescent="0.25">
      <c r="B120" s="44"/>
      <c r="D120" s="69"/>
    </row>
    <row r="121" spans="2:4" ht="15.75" customHeight="1" x14ac:dyDescent="0.25">
      <c r="B121" s="44"/>
      <c r="D121" s="69"/>
    </row>
    <row r="122" spans="2:4" ht="15.75" customHeight="1" x14ac:dyDescent="0.25">
      <c r="B122" s="44"/>
      <c r="D122" s="69"/>
    </row>
    <row r="123" spans="2:4" ht="15.75" customHeight="1" x14ac:dyDescent="0.25">
      <c r="B123" s="44"/>
      <c r="D123" s="69"/>
    </row>
    <row r="124" spans="2:4" ht="15.75" customHeight="1" x14ac:dyDescent="0.25">
      <c r="B124" s="44"/>
      <c r="D124" s="69"/>
    </row>
    <row r="125" spans="2:4" ht="15.75" customHeight="1" x14ac:dyDescent="0.25">
      <c r="B125" s="44"/>
      <c r="D125" s="69"/>
    </row>
    <row r="126" spans="2:4" ht="15.75" customHeight="1" x14ac:dyDescent="0.25">
      <c r="B126" s="44"/>
      <c r="D126" s="69"/>
    </row>
    <row r="127" spans="2:4" ht="15.75" customHeight="1" x14ac:dyDescent="0.25">
      <c r="B127" s="44"/>
      <c r="D127" s="69"/>
    </row>
    <row r="128" spans="2:4" ht="15.75" customHeight="1" x14ac:dyDescent="0.25">
      <c r="B128" s="44"/>
      <c r="D128" s="69"/>
    </row>
    <row r="129" spans="2:4" ht="15.75" customHeight="1" x14ac:dyDescent="0.25">
      <c r="B129" s="44"/>
      <c r="D129" s="69"/>
    </row>
    <row r="130" spans="2:4" ht="15.75" customHeight="1" x14ac:dyDescent="0.25">
      <c r="B130" s="44"/>
      <c r="D130" s="69"/>
    </row>
    <row r="131" spans="2:4" ht="15.75" customHeight="1" x14ac:dyDescent="0.25">
      <c r="B131" s="44"/>
      <c r="D131" s="69"/>
    </row>
    <row r="132" spans="2:4" ht="15.75" customHeight="1" x14ac:dyDescent="0.25">
      <c r="B132" s="44"/>
      <c r="D132" s="69"/>
    </row>
    <row r="133" spans="2:4" ht="15.75" customHeight="1" x14ac:dyDescent="0.25">
      <c r="B133" s="44"/>
      <c r="D133" s="69"/>
    </row>
    <row r="134" spans="2:4" ht="15.75" customHeight="1" x14ac:dyDescent="0.25">
      <c r="B134" s="44"/>
      <c r="D134" s="69"/>
    </row>
    <row r="135" spans="2:4" ht="15.75" customHeight="1" x14ac:dyDescent="0.25">
      <c r="B135" s="44"/>
      <c r="D135" s="69"/>
    </row>
    <row r="136" spans="2:4" ht="15.75" customHeight="1" x14ac:dyDescent="0.25">
      <c r="B136" s="44"/>
      <c r="D136" s="69"/>
    </row>
    <row r="137" spans="2:4" ht="15.75" customHeight="1" x14ac:dyDescent="0.25">
      <c r="B137" s="44"/>
      <c r="D137" s="69"/>
    </row>
    <row r="138" spans="2:4" ht="15.75" customHeight="1" x14ac:dyDescent="0.25">
      <c r="B138" s="44"/>
      <c r="D138" s="69"/>
    </row>
    <row r="139" spans="2:4" ht="15.75" customHeight="1" x14ac:dyDescent="0.25">
      <c r="B139" s="44"/>
      <c r="D139" s="69"/>
    </row>
    <row r="140" spans="2:4" ht="15.75" customHeight="1" x14ac:dyDescent="0.25">
      <c r="B140" s="44"/>
      <c r="D140" s="69"/>
    </row>
    <row r="141" spans="2:4" ht="15.75" customHeight="1" x14ac:dyDescent="0.25">
      <c r="B141" s="44"/>
      <c r="D141" s="69"/>
    </row>
    <row r="142" spans="2:4" ht="15.75" customHeight="1" x14ac:dyDescent="0.25">
      <c r="B142" s="44"/>
      <c r="D142" s="69"/>
    </row>
    <row r="143" spans="2:4" ht="15.75" customHeight="1" x14ac:dyDescent="0.25">
      <c r="B143" s="44"/>
      <c r="D143" s="69"/>
    </row>
    <row r="144" spans="2:4" ht="15.75" customHeight="1" x14ac:dyDescent="0.25">
      <c r="B144" s="44"/>
      <c r="D144" s="69"/>
    </row>
    <row r="145" spans="2:4" ht="15.75" customHeight="1" x14ac:dyDescent="0.25">
      <c r="B145" s="44"/>
      <c r="D145" s="69"/>
    </row>
    <row r="146" spans="2:4" ht="15.75" customHeight="1" x14ac:dyDescent="0.25">
      <c r="B146" s="44"/>
      <c r="D146" s="69"/>
    </row>
    <row r="147" spans="2:4" ht="15.75" customHeight="1" x14ac:dyDescent="0.25">
      <c r="B147" s="44"/>
      <c r="D147" s="69"/>
    </row>
    <row r="148" spans="2:4" ht="15.75" customHeight="1" x14ac:dyDescent="0.25">
      <c r="B148" s="44"/>
      <c r="D148" s="69"/>
    </row>
    <row r="149" spans="2:4" ht="15.75" customHeight="1" x14ac:dyDescent="0.25">
      <c r="B149" s="44"/>
      <c r="D149" s="69"/>
    </row>
    <row r="150" spans="2:4" ht="15.75" customHeight="1" x14ac:dyDescent="0.25">
      <c r="B150" s="44"/>
      <c r="D150" s="69"/>
    </row>
    <row r="151" spans="2:4" ht="15.75" customHeight="1" x14ac:dyDescent="0.25">
      <c r="B151" s="44"/>
      <c r="D151" s="69"/>
    </row>
    <row r="152" spans="2:4" ht="15.75" customHeight="1" x14ac:dyDescent="0.25">
      <c r="B152" s="44"/>
      <c r="D152" s="69"/>
    </row>
    <row r="153" spans="2:4" ht="15.75" customHeight="1" x14ac:dyDescent="0.25">
      <c r="B153" s="44"/>
      <c r="D153" s="69"/>
    </row>
    <row r="154" spans="2:4" ht="15.75" customHeight="1" x14ac:dyDescent="0.25">
      <c r="B154" s="44"/>
      <c r="D154" s="69"/>
    </row>
    <row r="155" spans="2:4" ht="15.75" customHeight="1" x14ac:dyDescent="0.25">
      <c r="B155" s="44"/>
      <c r="D155" s="69"/>
    </row>
    <row r="156" spans="2:4" ht="15.75" customHeight="1" x14ac:dyDescent="0.25">
      <c r="B156" s="44"/>
      <c r="D156" s="69"/>
    </row>
    <row r="157" spans="2:4" ht="15.75" customHeight="1" x14ac:dyDescent="0.25">
      <c r="B157" s="44"/>
      <c r="D157" s="69"/>
    </row>
    <row r="158" spans="2:4" ht="15.75" customHeight="1" x14ac:dyDescent="0.25">
      <c r="B158" s="44"/>
      <c r="D158" s="69"/>
    </row>
    <row r="159" spans="2:4" ht="15.75" customHeight="1" x14ac:dyDescent="0.25">
      <c r="B159" s="44"/>
      <c r="D159" s="69"/>
    </row>
    <row r="160" spans="2:4" ht="15.75" customHeight="1" x14ac:dyDescent="0.25">
      <c r="B160" s="44"/>
      <c r="D160" s="69"/>
    </row>
    <row r="161" spans="2:4" ht="15.75" customHeight="1" x14ac:dyDescent="0.25">
      <c r="B161" s="44"/>
      <c r="D161" s="69"/>
    </row>
    <row r="162" spans="2:4" ht="15.75" customHeight="1" x14ac:dyDescent="0.25">
      <c r="B162" s="44"/>
      <c r="D162" s="69"/>
    </row>
    <row r="163" spans="2:4" ht="15.75" customHeight="1" x14ac:dyDescent="0.25">
      <c r="B163" s="44"/>
      <c r="D163" s="69"/>
    </row>
    <row r="164" spans="2:4" ht="15.75" customHeight="1" x14ac:dyDescent="0.25">
      <c r="B164" s="44"/>
      <c r="D164" s="69"/>
    </row>
    <row r="165" spans="2:4" ht="15.75" customHeight="1" x14ac:dyDescent="0.25">
      <c r="B165" s="44"/>
      <c r="D165" s="69"/>
    </row>
    <row r="166" spans="2:4" ht="15.75" customHeight="1" x14ac:dyDescent="0.25">
      <c r="B166" s="44"/>
      <c r="D166" s="69"/>
    </row>
    <row r="167" spans="2:4" ht="15.75" customHeight="1" x14ac:dyDescent="0.25">
      <c r="B167" s="44"/>
      <c r="D167" s="69"/>
    </row>
    <row r="168" spans="2:4" ht="15.75" customHeight="1" x14ac:dyDescent="0.25">
      <c r="B168" s="44"/>
      <c r="D168" s="69"/>
    </row>
    <row r="169" spans="2:4" ht="15.75" customHeight="1" x14ac:dyDescent="0.25">
      <c r="B169" s="44"/>
      <c r="D169" s="69"/>
    </row>
    <row r="170" spans="2:4" ht="15.75" customHeight="1" x14ac:dyDescent="0.25">
      <c r="B170" s="44"/>
      <c r="D170" s="69"/>
    </row>
    <row r="171" spans="2:4" ht="15.75" customHeight="1" x14ac:dyDescent="0.25">
      <c r="B171" s="44"/>
      <c r="D171" s="69"/>
    </row>
    <row r="172" spans="2:4" ht="15.75" customHeight="1" x14ac:dyDescent="0.25">
      <c r="B172" s="44"/>
      <c r="D172" s="69"/>
    </row>
    <row r="173" spans="2:4" ht="15.75" customHeight="1" x14ac:dyDescent="0.25">
      <c r="B173" s="44"/>
      <c r="D173" s="69"/>
    </row>
    <row r="174" spans="2:4" ht="15.75" customHeight="1" x14ac:dyDescent="0.25">
      <c r="B174" s="44"/>
      <c r="D174" s="69"/>
    </row>
    <row r="175" spans="2:4" ht="15.75" customHeight="1" x14ac:dyDescent="0.25">
      <c r="B175" s="44"/>
      <c r="D175" s="69"/>
    </row>
    <row r="176" spans="2:4" ht="15.75" customHeight="1" x14ac:dyDescent="0.25">
      <c r="B176" s="44"/>
      <c r="D176" s="69"/>
    </row>
    <row r="177" spans="2:4" ht="15.75" customHeight="1" x14ac:dyDescent="0.25">
      <c r="B177" s="44"/>
      <c r="D177" s="69"/>
    </row>
    <row r="178" spans="2:4" ht="15.75" customHeight="1" x14ac:dyDescent="0.25">
      <c r="B178" s="44"/>
      <c r="D178" s="69"/>
    </row>
    <row r="179" spans="2:4" ht="15.75" customHeight="1" x14ac:dyDescent="0.25">
      <c r="B179" s="44"/>
      <c r="D179" s="69"/>
    </row>
    <row r="180" spans="2:4" ht="15.75" customHeight="1" x14ac:dyDescent="0.25">
      <c r="B180" s="44"/>
      <c r="D180" s="69"/>
    </row>
    <row r="181" spans="2:4" ht="15.75" customHeight="1" x14ac:dyDescent="0.25">
      <c r="B181" s="44"/>
      <c r="D181" s="69"/>
    </row>
    <row r="182" spans="2:4" ht="15.75" customHeight="1" x14ac:dyDescent="0.25">
      <c r="B182" s="44"/>
      <c r="D182" s="69"/>
    </row>
    <row r="183" spans="2:4" ht="15.75" customHeight="1" x14ac:dyDescent="0.25">
      <c r="B183" s="44"/>
      <c r="D183" s="69"/>
    </row>
    <row r="184" spans="2:4" ht="15.75" customHeight="1" x14ac:dyDescent="0.25">
      <c r="B184" s="44"/>
      <c r="D184" s="69"/>
    </row>
    <row r="185" spans="2:4" ht="15.75" customHeight="1" x14ac:dyDescent="0.25">
      <c r="B185" s="44"/>
      <c r="D185" s="69"/>
    </row>
    <row r="186" spans="2:4" ht="15.75" customHeight="1" x14ac:dyDescent="0.25">
      <c r="B186" s="44"/>
      <c r="D186" s="69"/>
    </row>
    <row r="187" spans="2:4" ht="15.75" customHeight="1" x14ac:dyDescent="0.25">
      <c r="B187" s="44"/>
      <c r="D187" s="69"/>
    </row>
    <row r="188" spans="2:4" ht="15.75" customHeight="1" x14ac:dyDescent="0.25">
      <c r="B188" s="44"/>
      <c r="D188" s="69"/>
    </row>
    <row r="189" spans="2:4" ht="15.75" customHeight="1" x14ac:dyDescent="0.25">
      <c r="B189" s="44"/>
      <c r="D189" s="69"/>
    </row>
    <row r="190" spans="2:4" ht="15.75" customHeight="1" x14ac:dyDescent="0.25">
      <c r="B190" s="44"/>
      <c r="D190" s="69"/>
    </row>
    <row r="191" spans="2:4" ht="15.75" customHeight="1" x14ac:dyDescent="0.25">
      <c r="B191" s="44"/>
      <c r="D191" s="69"/>
    </row>
    <row r="192" spans="2:4" ht="15.75" customHeight="1" x14ac:dyDescent="0.25">
      <c r="B192" s="44"/>
      <c r="D192" s="69"/>
    </row>
    <row r="193" spans="2:4" ht="15.75" customHeight="1" x14ac:dyDescent="0.25">
      <c r="B193" s="44"/>
      <c r="D193" s="69"/>
    </row>
    <row r="194" spans="2:4" ht="15.75" customHeight="1" x14ac:dyDescent="0.25">
      <c r="B194" s="44"/>
      <c r="D194" s="69"/>
    </row>
    <row r="195" spans="2:4" ht="15.75" customHeight="1" x14ac:dyDescent="0.25">
      <c r="B195" s="44"/>
      <c r="D195" s="69"/>
    </row>
    <row r="196" spans="2:4" ht="15.75" customHeight="1" x14ac:dyDescent="0.25">
      <c r="B196" s="44"/>
      <c r="D196" s="69"/>
    </row>
    <row r="197" spans="2:4" ht="15.75" customHeight="1" x14ac:dyDescent="0.25">
      <c r="B197" s="44"/>
      <c r="D197" s="69"/>
    </row>
    <row r="198" spans="2:4" ht="15.75" customHeight="1" x14ac:dyDescent="0.25">
      <c r="B198" s="44"/>
      <c r="D198" s="69"/>
    </row>
    <row r="199" spans="2:4" ht="15.75" customHeight="1" x14ac:dyDescent="0.25">
      <c r="B199" s="44"/>
      <c r="D199" s="69"/>
    </row>
    <row r="200" spans="2:4" ht="15.75" customHeight="1" x14ac:dyDescent="0.25">
      <c r="B200" s="44"/>
      <c r="D200" s="69"/>
    </row>
    <row r="201" spans="2:4" ht="15.75" customHeight="1" x14ac:dyDescent="0.25">
      <c r="B201" s="44"/>
      <c r="D201" s="69"/>
    </row>
    <row r="202" spans="2:4" ht="15.75" customHeight="1" x14ac:dyDescent="0.25">
      <c r="B202" s="44"/>
      <c r="D202" s="69"/>
    </row>
    <row r="203" spans="2:4" ht="15.75" customHeight="1" x14ac:dyDescent="0.25">
      <c r="B203" s="44"/>
      <c r="D203" s="69"/>
    </row>
    <row r="204" spans="2:4" ht="15.75" customHeight="1" x14ac:dyDescent="0.25">
      <c r="B204" s="44"/>
      <c r="D204" s="69"/>
    </row>
    <row r="205" spans="2:4" ht="15.75" customHeight="1" x14ac:dyDescent="0.25">
      <c r="B205" s="44"/>
      <c r="D205" s="69"/>
    </row>
    <row r="206" spans="2:4" ht="15.75" customHeight="1" x14ac:dyDescent="0.25">
      <c r="B206" s="44"/>
      <c r="D206" s="69"/>
    </row>
    <row r="207" spans="2:4" ht="15.75" customHeight="1" x14ac:dyDescent="0.25">
      <c r="B207" s="44"/>
      <c r="D207" s="69"/>
    </row>
    <row r="208" spans="2:4" ht="15.75" customHeight="1" x14ac:dyDescent="0.25">
      <c r="B208" s="44"/>
      <c r="D208" s="69"/>
    </row>
    <row r="209" spans="2:4" ht="15.75" customHeight="1" x14ac:dyDescent="0.25">
      <c r="B209" s="44"/>
      <c r="D209" s="69"/>
    </row>
    <row r="210" spans="2:4" ht="15.75" customHeight="1" x14ac:dyDescent="0.25">
      <c r="B210" s="44"/>
      <c r="D210" s="69"/>
    </row>
    <row r="211" spans="2:4" ht="15.75" customHeight="1" x14ac:dyDescent="0.25">
      <c r="B211" s="44"/>
      <c r="D211" s="69"/>
    </row>
    <row r="212" spans="2:4" ht="15.75" customHeight="1" x14ac:dyDescent="0.25">
      <c r="B212" s="44"/>
      <c r="D212" s="69"/>
    </row>
    <row r="213" spans="2:4" ht="15.75" customHeight="1" x14ac:dyDescent="0.25">
      <c r="B213" s="44"/>
      <c r="D213" s="69"/>
    </row>
    <row r="214" spans="2:4" ht="15.75" customHeight="1" x14ac:dyDescent="0.25">
      <c r="B214" s="44"/>
      <c r="D214" s="69"/>
    </row>
    <row r="215" spans="2:4" ht="15.75" customHeight="1" x14ac:dyDescent="0.25">
      <c r="B215" s="44"/>
      <c r="D215" s="69"/>
    </row>
    <row r="216" spans="2:4" ht="15.75" customHeight="1" x14ac:dyDescent="0.25">
      <c r="B216" s="44"/>
      <c r="D216" s="69"/>
    </row>
    <row r="217" spans="2:4" ht="15.75" customHeight="1" x14ac:dyDescent="0.25">
      <c r="B217" s="44"/>
      <c r="D217" s="69"/>
    </row>
    <row r="218" spans="2:4" ht="15.75" customHeight="1" x14ac:dyDescent="0.25">
      <c r="B218" s="44"/>
      <c r="D218" s="69"/>
    </row>
    <row r="219" spans="2:4" ht="15.75" customHeight="1" x14ac:dyDescent="0.25">
      <c r="B219" s="44"/>
      <c r="D219" s="69"/>
    </row>
    <row r="220" spans="2:4" ht="15.75" customHeight="1" x14ac:dyDescent="0.25">
      <c r="B220" s="44"/>
      <c r="D220" s="69"/>
    </row>
    <row r="221" spans="2:4" ht="15.75" customHeight="1" x14ac:dyDescent="0.25">
      <c r="B221" s="44"/>
      <c r="D221" s="69"/>
    </row>
    <row r="222" spans="2:4" ht="15.75" customHeight="1" x14ac:dyDescent="0.25">
      <c r="B222" s="44"/>
      <c r="D222" s="69"/>
    </row>
    <row r="223" spans="2:4" ht="15.75" customHeight="1" x14ac:dyDescent="0.25">
      <c r="B223" s="44"/>
      <c r="D223" s="69"/>
    </row>
    <row r="224" spans="2:4" ht="15.75" customHeight="1" x14ac:dyDescent="0.25">
      <c r="B224" s="44"/>
      <c r="D224" s="69"/>
    </row>
    <row r="225" spans="2:4" ht="15.75" customHeight="1" x14ac:dyDescent="0.25">
      <c r="B225" s="44"/>
      <c r="D225" s="69"/>
    </row>
    <row r="226" spans="2:4" ht="15.75" customHeight="1" x14ac:dyDescent="0.25">
      <c r="B226" s="44"/>
      <c r="D226" s="69"/>
    </row>
    <row r="227" spans="2:4" ht="15.75" customHeight="1" x14ac:dyDescent="0.25">
      <c r="B227" s="44"/>
      <c r="D227" s="69"/>
    </row>
    <row r="228" spans="2:4" ht="15.75" customHeight="1" x14ac:dyDescent="0.25">
      <c r="B228" s="44"/>
      <c r="D228" s="69"/>
    </row>
    <row r="229" spans="2:4" ht="15.75" customHeight="1" x14ac:dyDescent="0.25">
      <c r="B229" s="44"/>
      <c r="D229" s="69"/>
    </row>
    <row r="230" spans="2:4" ht="15.75" customHeight="1" x14ac:dyDescent="0.25">
      <c r="B230" s="44"/>
      <c r="D230" s="69"/>
    </row>
    <row r="231" spans="2:4" ht="15.75" customHeight="1" x14ac:dyDescent="0.25">
      <c r="B231" s="44"/>
      <c r="D231" s="69"/>
    </row>
    <row r="232" spans="2:4" ht="15.75" customHeight="1" x14ac:dyDescent="0.25">
      <c r="B232" s="44"/>
      <c r="D232" s="69"/>
    </row>
    <row r="233" spans="2:4" ht="15.75" customHeight="1" x14ac:dyDescent="0.25">
      <c r="B233" s="44"/>
      <c r="D233" s="69"/>
    </row>
    <row r="234" spans="2:4" ht="15.75" customHeight="1" x14ac:dyDescent="0.25">
      <c r="B234" s="44"/>
      <c r="D234" s="69"/>
    </row>
    <row r="235" spans="2:4" ht="15.75" customHeight="1" x14ac:dyDescent="0.25">
      <c r="B235" s="44"/>
      <c r="D235" s="69"/>
    </row>
    <row r="236" spans="2:4" ht="15.75" customHeight="1" x14ac:dyDescent="0.25">
      <c r="B236" s="44"/>
      <c r="D236" s="69"/>
    </row>
    <row r="237" spans="2:4" ht="15.75" customHeight="1" x14ac:dyDescent="0.25">
      <c r="B237" s="44"/>
      <c r="D237" s="69"/>
    </row>
    <row r="238" spans="2:4" ht="15.75" customHeight="1" x14ac:dyDescent="0.25">
      <c r="B238" s="44"/>
      <c r="D238" s="69"/>
    </row>
    <row r="239" spans="2:4" ht="15.75" customHeight="1" x14ac:dyDescent="0.25">
      <c r="B239" s="44"/>
      <c r="D239" s="69"/>
    </row>
    <row r="240" spans="2:4" ht="15.75" customHeight="1" x14ac:dyDescent="0.25">
      <c r="B240" s="44"/>
      <c r="D240" s="69"/>
    </row>
    <row r="241" spans="2:4" ht="15.75" customHeight="1" x14ac:dyDescent="0.25">
      <c r="B241" s="44"/>
      <c r="D241" s="69"/>
    </row>
    <row r="242" spans="2:4" ht="15.75" customHeight="1" x14ac:dyDescent="0.25">
      <c r="B242" s="44"/>
      <c r="D242" s="69"/>
    </row>
    <row r="243" spans="2:4" ht="15.75" customHeight="1" x14ac:dyDescent="0.25">
      <c r="B243" s="44"/>
      <c r="D243" s="69"/>
    </row>
    <row r="244" spans="2:4" ht="15.75" customHeight="1" x14ac:dyDescent="0.25">
      <c r="B244" s="44"/>
      <c r="D244" s="69"/>
    </row>
    <row r="245" spans="2:4" ht="15.75" customHeight="1" x14ac:dyDescent="0.25">
      <c r="B245" s="44"/>
      <c r="D245" s="69"/>
    </row>
    <row r="246" spans="2:4" ht="15.75" customHeight="1" x14ac:dyDescent="0.25">
      <c r="B246" s="44"/>
      <c r="D246" s="69"/>
    </row>
    <row r="247" spans="2:4" ht="15.75" customHeight="1" x14ac:dyDescent="0.25">
      <c r="B247" s="44"/>
      <c r="D247" s="69"/>
    </row>
    <row r="248" spans="2:4" ht="15.75" customHeight="1" x14ac:dyDescent="0.25">
      <c r="B248" s="44"/>
      <c r="D248" s="69"/>
    </row>
    <row r="249" spans="2:4" ht="15.75" customHeight="1" x14ac:dyDescent="0.25">
      <c r="B249" s="44"/>
      <c r="D249" s="69"/>
    </row>
    <row r="250" spans="2:4" ht="15.75" customHeight="1" x14ac:dyDescent="0.25">
      <c r="B250" s="44"/>
      <c r="D250" s="69"/>
    </row>
    <row r="251" spans="2:4" ht="15.75" customHeight="1" x14ac:dyDescent="0.25">
      <c r="B251" s="44"/>
      <c r="D251" s="69"/>
    </row>
    <row r="252" spans="2:4" ht="15.75" customHeight="1" x14ac:dyDescent="0.25">
      <c r="B252" s="44"/>
      <c r="D252" s="69"/>
    </row>
    <row r="253" spans="2:4" ht="15.75" customHeight="1" x14ac:dyDescent="0.25">
      <c r="B253" s="44"/>
      <c r="D253" s="69"/>
    </row>
    <row r="254" spans="2:4" ht="15.75" customHeight="1" x14ac:dyDescent="0.25">
      <c r="B254" s="44"/>
      <c r="D254" s="69"/>
    </row>
    <row r="255" spans="2:4" ht="15.75" customHeight="1" x14ac:dyDescent="0.25">
      <c r="B255" s="44"/>
      <c r="D255" s="69"/>
    </row>
    <row r="256" spans="2:4" ht="15.75" customHeight="1" x14ac:dyDescent="0.25">
      <c r="B256" s="44"/>
      <c r="D256" s="69"/>
    </row>
    <row r="257" spans="2:4" ht="15.75" customHeight="1" x14ac:dyDescent="0.25">
      <c r="B257" s="44"/>
      <c r="D257" s="69"/>
    </row>
    <row r="258" spans="2:4" ht="15.75" customHeight="1" x14ac:dyDescent="0.25">
      <c r="B258" s="44"/>
      <c r="D258" s="69"/>
    </row>
    <row r="259" spans="2:4" ht="15.75" customHeight="1" x14ac:dyDescent="0.25">
      <c r="B259" s="44"/>
      <c r="D259" s="69"/>
    </row>
    <row r="260" spans="2:4" ht="15.75" customHeight="1" x14ac:dyDescent="0.25">
      <c r="B260" s="44"/>
      <c r="D260" s="69"/>
    </row>
    <row r="261" spans="2:4" ht="15.75" customHeight="1" x14ac:dyDescent="0.25">
      <c r="B261" s="44"/>
      <c r="D261" s="69"/>
    </row>
    <row r="262" spans="2:4" ht="15.75" customHeight="1" x14ac:dyDescent="0.25">
      <c r="B262" s="44"/>
      <c r="D262" s="69"/>
    </row>
    <row r="263" spans="2:4" ht="15.75" customHeight="1" x14ac:dyDescent="0.25">
      <c r="B263" s="44"/>
      <c r="D263" s="69"/>
    </row>
    <row r="264" spans="2:4" ht="15.75" customHeight="1" x14ac:dyDescent="0.25">
      <c r="B264" s="44"/>
      <c r="D264" s="69"/>
    </row>
    <row r="265" spans="2:4" ht="15.75" customHeight="1" x14ac:dyDescent="0.25">
      <c r="B265" s="44"/>
      <c r="D265" s="69"/>
    </row>
    <row r="266" spans="2:4" ht="15.75" customHeight="1" x14ac:dyDescent="0.25">
      <c r="B266" s="44"/>
      <c r="D266" s="69"/>
    </row>
    <row r="267" spans="2:4" ht="15.75" customHeight="1" x14ac:dyDescent="0.25">
      <c r="B267" s="44"/>
      <c r="D267" s="69"/>
    </row>
    <row r="268" spans="2:4" ht="15.75" customHeight="1" x14ac:dyDescent="0.25">
      <c r="B268" s="44"/>
      <c r="D268" s="69"/>
    </row>
    <row r="269" spans="2:4" ht="15.75" customHeight="1" x14ac:dyDescent="0.25">
      <c r="B269" s="44"/>
      <c r="D269" s="69"/>
    </row>
    <row r="270" spans="2:4" ht="15.75" customHeight="1" x14ac:dyDescent="0.25">
      <c r="B270" s="44"/>
      <c r="D270" s="69"/>
    </row>
    <row r="271" spans="2:4" ht="15.75" customHeight="1" x14ac:dyDescent="0.25">
      <c r="B271" s="44"/>
      <c r="D271" s="69"/>
    </row>
    <row r="272" spans="2:4" ht="15.75" customHeight="1" x14ac:dyDescent="0.25">
      <c r="B272" s="44"/>
      <c r="D272" s="69"/>
    </row>
    <row r="273" spans="2:4" ht="15.75" customHeight="1" x14ac:dyDescent="0.25">
      <c r="B273" s="44"/>
      <c r="D273" s="69"/>
    </row>
    <row r="274" spans="2:4" ht="15.75" customHeight="1" x14ac:dyDescent="0.25">
      <c r="B274" s="44"/>
      <c r="D274" s="69"/>
    </row>
    <row r="275" spans="2:4" ht="15.75" customHeight="1" x14ac:dyDescent="0.25">
      <c r="B275" s="44"/>
      <c r="D275" s="69"/>
    </row>
    <row r="276" spans="2:4" ht="15.75" customHeight="1" x14ac:dyDescent="0.25">
      <c r="B276" s="44"/>
      <c r="D276" s="69"/>
    </row>
    <row r="277" spans="2:4" ht="15.75" customHeight="1" x14ac:dyDescent="0.25">
      <c r="B277" s="44"/>
      <c r="D277" s="69"/>
    </row>
    <row r="278" spans="2:4" ht="15.75" customHeight="1" x14ac:dyDescent="0.25">
      <c r="B278" s="44"/>
      <c r="D278" s="69"/>
    </row>
    <row r="279" spans="2:4" ht="15.75" customHeight="1" x14ac:dyDescent="0.25">
      <c r="B279" s="44"/>
      <c r="D279" s="69"/>
    </row>
    <row r="280" spans="2:4" ht="15.75" customHeight="1" x14ac:dyDescent="0.25">
      <c r="B280" s="44"/>
      <c r="D280" s="69"/>
    </row>
    <row r="281" spans="2:4" ht="15.75" customHeight="1" x14ac:dyDescent="0.25">
      <c r="B281" s="44"/>
      <c r="D281" s="69"/>
    </row>
    <row r="282" spans="2:4" ht="15.75" customHeight="1" x14ac:dyDescent="0.25">
      <c r="B282" s="44"/>
      <c r="D282" s="69"/>
    </row>
    <row r="283" spans="2:4" ht="15.75" customHeight="1" x14ac:dyDescent="0.25">
      <c r="B283" s="44"/>
      <c r="D283" s="69"/>
    </row>
    <row r="284" spans="2:4" ht="15.75" customHeight="1" x14ac:dyDescent="0.25">
      <c r="B284" s="44"/>
      <c r="D284" s="69"/>
    </row>
    <row r="285" spans="2:4" ht="15.75" customHeight="1" x14ac:dyDescent="0.25">
      <c r="B285" s="44"/>
      <c r="D285" s="69"/>
    </row>
    <row r="286" spans="2:4" ht="15.75" customHeight="1" x14ac:dyDescent="0.25">
      <c r="B286" s="44"/>
      <c r="D286" s="69"/>
    </row>
    <row r="287" spans="2:4" ht="15.75" customHeight="1" x14ac:dyDescent="0.25">
      <c r="B287" s="44"/>
      <c r="D287" s="69"/>
    </row>
    <row r="288" spans="2:4" ht="15.75" customHeight="1" x14ac:dyDescent="0.25">
      <c r="B288" s="44"/>
      <c r="D288" s="69"/>
    </row>
    <row r="289" spans="2:4" ht="15.75" customHeight="1" x14ac:dyDescent="0.25">
      <c r="B289" s="44"/>
      <c r="D289" s="69"/>
    </row>
    <row r="290" spans="2:4" ht="15.75" customHeight="1" x14ac:dyDescent="0.25">
      <c r="B290" s="44"/>
      <c r="D290" s="69"/>
    </row>
    <row r="291" spans="2:4" ht="15.75" customHeight="1" x14ac:dyDescent="0.25">
      <c r="B291" s="44"/>
      <c r="D291" s="69"/>
    </row>
    <row r="292" spans="2:4" ht="15.75" customHeight="1" x14ac:dyDescent="0.25">
      <c r="B292" s="44"/>
      <c r="D292" s="69"/>
    </row>
    <row r="293" spans="2:4" ht="15.75" customHeight="1" x14ac:dyDescent="0.25">
      <c r="B293" s="44"/>
      <c r="D293" s="69"/>
    </row>
    <row r="294" spans="2:4" ht="15.75" customHeight="1" x14ac:dyDescent="0.25">
      <c r="B294" s="44"/>
      <c r="D294" s="69"/>
    </row>
    <row r="295" spans="2:4" ht="15.75" customHeight="1" x14ac:dyDescent="0.25">
      <c r="B295" s="44"/>
      <c r="D295" s="69"/>
    </row>
    <row r="296" spans="2:4" ht="15.75" customHeight="1" x14ac:dyDescent="0.25">
      <c r="B296" s="44"/>
      <c r="D296" s="69"/>
    </row>
    <row r="297" spans="2:4" ht="15.75" customHeight="1" x14ac:dyDescent="0.25">
      <c r="B297" s="44"/>
      <c r="D297" s="69"/>
    </row>
    <row r="298" spans="2:4" ht="15.75" customHeight="1" x14ac:dyDescent="0.25">
      <c r="B298" s="44"/>
      <c r="D298" s="69"/>
    </row>
    <row r="299" spans="2:4" ht="15.75" customHeight="1" x14ac:dyDescent="0.25">
      <c r="B299" s="44"/>
      <c r="D299" s="69"/>
    </row>
    <row r="300" spans="2:4" ht="15.75" customHeight="1" x14ac:dyDescent="0.25">
      <c r="B300" s="44"/>
      <c r="D300" s="69"/>
    </row>
    <row r="301" spans="2:4" ht="15.75" customHeight="1" x14ac:dyDescent="0.25">
      <c r="B301" s="44"/>
      <c r="D301" s="69"/>
    </row>
    <row r="302" spans="2:4" ht="15.75" customHeight="1" x14ac:dyDescent="0.25">
      <c r="B302" s="44"/>
      <c r="D302" s="69"/>
    </row>
    <row r="303" spans="2:4" ht="15.75" customHeight="1" x14ac:dyDescent="0.25">
      <c r="B303" s="44"/>
      <c r="D303" s="69"/>
    </row>
    <row r="304" spans="2:4" ht="15.75" customHeight="1" x14ac:dyDescent="0.25">
      <c r="B304" s="44"/>
      <c r="D304" s="69"/>
    </row>
    <row r="305" spans="2:4" ht="15.75" customHeight="1" x14ac:dyDescent="0.25">
      <c r="B305" s="44"/>
      <c r="D305" s="69"/>
    </row>
    <row r="306" spans="2:4" ht="15.75" customHeight="1" x14ac:dyDescent="0.25">
      <c r="B306" s="44"/>
      <c r="D306" s="69"/>
    </row>
    <row r="307" spans="2:4" ht="15.75" customHeight="1" x14ac:dyDescent="0.25">
      <c r="B307" s="44"/>
      <c r="D307" s="69"/>
    </row>
    <row r="308" spans="2:4" ht="15.75" customHeight="1" x14ac:dyDescent="0.25">
      <c r="B308" s="44"/>
      <c r="D308" s="69"/>
    </row>
    <row r="309" spans="2:4" ht="15.75" customHeight="1" x14ac:dyDescent="0.25">
      <c r="B309" s="44"/>
      <c r="D309" s="69"/>
    </row>
    <row r="310" spans="2:4" ht="15.75" customHeight="1" x14ac:dyDescent="0.25">
      <c r="B310" s="44"/>
      <c r="D310" s="69"/>
    </row>
    <row r="311" spans="2:4" ht="15.75" customHeight="1" x14ac:dyDescent="0.25">
      <c r="B311" s="44"/>
      <c r="D311" s="69"/>
    </row>
    <row r="312" spans="2:4" ht="15.75" customHeight="1" x14ac:dyDescent="0.25">
      <c r="B312" s="44"/>
      <c r="D312" s="69"/>
    </row>
    <row r="313" spans="2:4" ht="15.75" customHeight="1" x14ac:dyDescent="0.25">
      <c r="B313" s="44"/>
      <c r="D313" s="69"/>
    </row>
    <row r="314" spans="2:4" ht="15.75" customHeight="1" x14ac:dyDescent="0.25">
      <c r="B314" s="44"/>
      <c r="D314" s="69"/>
    </row>
    <row r="315" spans="2:4" ht="15.75" customHeight="1" x14ac:dyDescent="0.25">
      <c r="B315" s="44"/>
      <c r="D315" s="69"/>
    </row>
    <row r="316" spans="2:4" ht="15.75" customHeight="1" x14ac:dyDescent="0.25">
      <c r="B316" s="44"/>
      <c r="D316" s="69"/>
    </row>
    <row r="317" spans="2:4" ht="15.75" customHeight="1" x14ac:dyDescent="0.25">
      <c r="B317" s="44"/>
      <c r="D317" s="69"/>
    </row>
    <row r="318" spans="2:4" ht="15.75" customHeight="1" x14ac:dyDescent="0.25">
      <c r="B318" s="44"/>
      <c r="D318" s="69"/>
    </row>
    <row r="319" spans="2:4" ht="15.75" customHeight="1" x14ac:dyDescent="0.25">
      <c r="B319" s="44"/>
      <c r="D319" s="69"/>
    </row>
    <row r="320" spans="2:4" ht="15.75" customHeight="1" x14ac:dyDescent="0.25">
      <c r="B320" s="44"/>
      <c r="D320" s="69"/>
    </row>
    <row r="321" spans="2:4" ht="15.75" customHeight="1" x14ac:dyDescent="0.25">
      <c r="B321" s="44"/>
      <c r="D321" s="69"/>
    </row>
    <row r="322" spans="2:4" ht="15.75" customHeight="1" x14ac:dyDescent="0.25">
      <c r="B322" s="44"/>
      <c r="D322" s="69"/>
    </row>
    <row r="323" spans="2:4" ht="15.75" customHeight="1" x14ac:dyDescent="0.25">
      <c r="B323" s="44"/>
      <c r="D323" s="69"/>
    </row>
    <row r="324" spans="2:4" ht="15.75" customHeight="1" x14ac:dyDescent="0.25">
      <c r="B324" s="44"/>
      <c r="D324" s="69"/>
    </row>
    <row r="325" spans="2:4" ht="15.75" customHeight="1" x14ac:dyDescent="0.25">
      <c r="B325" s="44"/>
      <c r="D325" s="69"/>
    </row>
    <row r="326" spans="2:4" ht="15.75" customHeight="1" x14ac:dyDescent="0.25">
      <c r="B326" s="44"/>
      <c r="D326" s="69"/>
    </row>
    <row r="327" spans="2:4" ht="15.75" customHeight="1" x14ac:dyDescent="0.25">
      <c r="B327" s="44"/>
      <c r="D327" s="69"/>
    </row>
    <row r="328" spans="2:4" ht="15.75" customHeight="1" x14ac:dyDescent="0.25">
      <c r="B328" s="44"/>
      <c r="D328" s="69"/>
    </row>
    <row r="329" spans="2:4" ht="15.75" customHeight="1" x14ac:dyDescent="0.25">
      <c r="B329" s="44"/>
      <c r="D329" s="69"/>
    </row>
    <row r="330" spans="2:4" ht="15.75" customHeight="1" x14ac:dyDescent="0.25">
      <c r="B330" s="44"/>
      <c r="D330" s="69"/>
    </row>
    <row r="331" spans="2:4" ht="15.75" customHeight="1" x14ac:dyDescent="0.25">
      <c r="B331" s="44"/>
      <c r="D331" s="69"/>
    </row>
    <row r="332" spans="2:4" ht="15.75" customHeight="1" x14ac:dyDescent="0.25">
      <c r="B332" s="44"/>
      <c r="D332" s="69"/>
    </row>
    <row r="333" spans="2:4" ht="15.75" customHeight="1" x14ac:dyDescent="0.25">
      <c r="B333" s="44"/>
      <c r="D333" s="69"/>
    </row>
    <row r="334" spans="2:4" ht="15.75" customHeight="1" x14ac:dyDescent="0.25">
      <c r="B334" s="44"/>
      <c r="D334" s="69"/>
    </row>
    <row r="335" spans="2:4" ht="15.75" customHeight="1" x14ac:dyDescent="0.25">
      <c r="B335" s="44"/>
      <c r="D335" s="69"/>
    </row>
    <row r="336" spans="2:4" ht="15.75" customHeight="1" x14ac:dyDescent="0.25">
      <c r="B336" s="44"/>
      <c r="D336" s="69"/>
    </row>
    <row r="337" spans="2:4" ht="15.75" customHeight="1" x14ac:dyDescent="0.25">
      <c r="B337" s="44"/>
      <c r="D337" s="69"/>
    </row>
    <row r="338" spans="2:4" ht="15.75" customHeight="1" x14ac:dyDescent="0.25">
      <c r="B338" s="44"/>
      <c r="D338" s="69"/>
    </row>
    <row r="339" spans="2:4" ht="15.75" customHeight="1" x14ac:dyDescent="0.25">
      <c r="B339" s="44"/>
      <c r="D339" s="69"/>
    </row>
    <row r="340" spans="2:4" ht="15.75" customHeight="1" x14ac:dyDescent="0.25">
      <c r="B340" s="44"/>
      <c r="D340" s="69"/>
    </row>
    <row r="341" spans="2:4" ht="15.75" customHeight="1" x14ac:dyDescent="0.25">
      <c r="B341" s="44"/>
      <c r="D341" s="69"/>
    </row>
    <row r="342" spans="2:4" ht="15.75" customHeight="1" x14ac:dyDescent="0.25">
      <c r="B342" s="44"/>
      <c r="D342" s="69"/>
    </row>
    <row r="343" spans="2:4" ht="15.75" customHeight="1" x14ac:dyDescent="0.25">
      <c r="B343" s="44"/>
      <c r="D343" s="69"/>
    </row>
    <row r="344" spans="2:4" ht="15.75" customHeight="1" x14ac:dyDescent="0.25">
      <c r="B344" s="44"/>
      <c r="D344" s="69"/>
    </row>
    <row r="345" spans="2:4" ht="15.75" customHeight="1" x14ac:dyDescent="0.25">
      <c r="B345" s="44"/>
      <c r="D345" s="69"/>
    </row>
    <row r="346" spans="2:4" ht="15.75" customHeight="1" x14ac:dyDescent="0.25">
      <c r="B346" s="44"/>
      <c r="D346" s="69"/>
    </row>
    <row r="347" spans="2:4" ht="15.75" customHeight="1" x14ac:dyDescent="0.25">
      <c r="B347" s="44"/>
      <c r="D347" s="69"/>
    </row>
    <row r="348" spans="2:4" ht="15.75" customHeight="1" x14ac:dyDescent="0.25">
      <c r="B348" s="44"/>
      <c r="D348" s="69"/>
    </row>
    <row r="349" spans="2:4" ht="15.75" customHeight="1" x14ac:dyDescent="0.25">
      <c r="B349" s="44"/>
      <c r="D349" s="69"/>
    </row>
    <row r="350" spans="2:4" ht="15.75" customHeight="1" x14ac:dyDescent="0.25">
      <c r="B350" s="44"/>
      <c r="D350" s="69"/>
    </row>
    <row r="351" spans="2:4" ht="15.75" customHeight="1" x14ac:dyDescent="0.25">
      <c r="B351" s="44"/>
      <c r="D351" s="69"/>
    </row>
    <row r="352" spans="2:4" ht="15.75" customHeight="1" x14ac:dyDescent="0.25">
      <c r="B352" s="44"/>
      <c r="D352" s="69"/>
    </row>
    <row r="353" spans="2:4" ht="15.75" customHeight="1" x14ac:dyDescent="0.25">
      <c r="B353" s="44"/>
      <c r="D353" s="69"/>
    </row>
    <row r="354" spans="2:4" ht="15.75" customHeight="1" x14ac:dyDescent="0.25">
      <c r="B354" s="44"/>
      <c r="D354" s="69"/>
    </row>
    <row r="355" spans="2:4" ht="15.75" customHeight="1" x14ac:dyDescent="0.25">
      <c r="B355" s="44"/>
      <c r="D355" s="69"/>
    </row>
    <row r="356" spans="2:4" ht="15.75" customHeight="1" x14ac:dyDescent="0.25">
      <c r="B356" s="44"/>
      <c r="D356" s="69"/>
    </row>
    <row r="357" spans="2:4" ht="15.75" customHeight="1" x14ac:dyDescent="0.25">
      <c r="B357" s="44"/>
      <c r="D357" s="69"/>
    </row>
    <row r="358" spans="2:4" ht="15.75" customHeight="1" x14ac:dyDescent="0.25">
      <c r="B358" s="44"/>
      <c r="D358" s="69"/>
    </row>
    <row r="359" spans="2:4" ht="15.75" customHeight="1" x14ac:dyDescent="0.25">
      <c r="B359" s="44"/>
      <c r="D359" s="69"/>
    </row>
    <row r="360" spans="2:4" ht="15.75" customHeight="1" x14ac:dyDescent="0.25">
      <c r="B360" s="44"/>
      <c r="D360" s="69"/>
    </row>
    <row r="361" spans="2:4" ht="15.75" customHeight="1" x14ac:dyDescent="0.25">
      <c r="B361" s="44"/>
      <c r="D361" s="69"/>
    </row>
    <row r="362" spans="2:4" ht="15.75" customHeight="1" x14ac:dyDescent="0.25">
      <c r="B362" s="44"/>
      <c r="D362" s="69"/>
    </row>
    <row r="363" spans="2:4" ht="15.75" customHeight="1" x14ac:dyDescent="0.25">
      <c r="B363" s="44"/>
      <c r="D363" s="69"/>
    </row>
    <row r="364" spans="2:4" ht="15.75" customHeight="1" x14ac:dyDescent="0.25">
      <c r="B364" s="44"/>
      <c r="D364" s="69"/>
    </row>
    <row r="365" spans="2:4" ht="15.75" customHeight="1" x14ac:dyDescent="0.25">
      <c r="B365" s="44"/>
      <c r="D365" s="69"/>
    </row>
    <row r="366" spans="2:4" ht="15.75" customHeight="1" x14ac:dyDescent="0.25">
      <c r="B366" s="44"/>
      <c r="D366" s="69"/>
    </row>
    <row r="367" spans="2:4" ht="15.75" customHeight="1" x14ac:dyDescent="0.25">
      <c r="B367" s="44"/>
      <c r="D367" s="69"/>
    </row>
    <row r="368" spans="2:4" ht="15.75" customHeight="1" x14ac:dyDescent="0.25">
      <c r="B368" s="44"/>
      <c r="D368" s="69"/>
    </row>
    <row r="369" spans="2:4" ht="15.75" customHeight="1" x14ac:dyDescent="0.25">
      <c r="B369" s="44"/>
      <c r="D369" s="69"/>
    </row>
    <row r="370" spans="2:4" ht="15.75" customHeight="1" x14ac:dyDescent="0.25">
      <c r="B370" s="44"/>
      <c r="D370" s="69"/>
    </row>
    <row r="371" spans="2:4" ht="15.75" customHeight="1" x14ac:dyDescent="0.25">
      <c r="B371" s="44"/>
      <c r="D371" s="69"/>
    </row>
    <row r="372" spans="2:4" ht="15.75" customHeight="1" x14ac:dyDescent="0.25">
      <c r="B372" s="44"/>
      <c r="D372" s="69"/>
    </row>
    <row r="373" spans="2:4" ht="15.75" customHeight="1" x14ac:dyDescent="0.25">
      <c r="B373" s="44"/>
      <c r="D373" s="69"/>
    </row>
    <row r="374" spans="2:4" ht="15.75" customHeight="1" x14ac:dyDescent="0.25">
      <c r="B374" s="44"/>
      <c r="D374" s="69"/>
    </row>
    <row r="375" spans="2:4" ht="15.75" customHeight="1" x14ac:dyDescent="0.25">
      <c r="B375" s="44"/>
      <c r="D375" s="69"/>
    </row>
    <row r="376" spans="2:4" ht="15.75" customHeight="1" x14ac:dyDescent="0.25">
      <c r="B376" s="44"/>
      <c r="D376" s="69"/>
    </row>
    <row r="377" spans="2:4" ht="15.75" customHeight="1" x14ac:dyDescent="0.25">
      <c r="B377" s="44"/>
      <c r="D377" s="69"/>
    </row>
    <row r="378" spans="2:4" ht="15.75" customHeight="1" x14ac:dyDescent="0.25">
      <c r="B378" s="44"/>
      <c r="D378" s="69"/>
    </row>
    <row r="379" spans="2:4" ht="15.75" customHeight="1" x14ac:dyDescent="0.25">
      <c r="B379" s="44"/>
      <c r="D379" s="69"/>
    </row>
    <row r="380" spans="2:4" ht="15.75" customHeight="1" x14ac:dyDescent="0.25">
      <c r="B380" s="44"/>
      <c r="D380" s="69"/>
    </row>
    <row r="381" spans="2:4" ht="15.75" customHeight="1" x14ac:dyDescent="0.25">
      <c r="B381" s="44"/>
      <c r="D381" s="69"/>
    </row>
    <row r="382" spans="2:4" ht="15.75" customHeight="1" x14ac:dyDescent="0.25">
      <c r="B382" s="44"/>
      <c r="D382" s="69"/>
    </row>
    <row r="383" spans="2:4" ht="15.75" customHeight="1" x14ac:dyDescent="0.25">
      <c r="B383" s="44"/>
      <c r="D383" s="69"/>
    </row>
    <row r="384" spans="2:4" ht="15.75" customHeight="1" x14ac:dyDescent="0.25">
      <c r="B384" s="44"/>
      <c r="D384" s="69"/>
    </row>
    <row r="385" spans="2:4" ht="15.75" customHeight="1" x14ac:dyDescent="0.25">
      <c r="B385" s="44"/>
      <c r="D385" s="69"/>
    </row>
    <row r="386" spans="2:4" ht="15.75" customHeight="1" x14ac:dyDescent="0.25">
      <c r="B386" s="44"/>
      <c r="D386" s="69"/>
    </row>
    <row r="387" spans="2:4" ht="15.75" customHeight="1" x14ac:dyDescent="0.25">
      <c r="B387" s="44"/>
      <c r="D387" s="69"/>
    </row>
    <row r="388" spans="2:4" ht="15.75" customHeight="1" x14ac:dyDescent="0.25">
      <c r="B388" s="44"/>
      <c r="D388" s="69"/>
    </row>
    <row r="389" spans="2:4" ht="15.75" customHeight="1" x14ac:dyDescent="0.25">
      <c r="B389" s="44"/>
      <c r="D389" s="69"/>
    </row>
    <row r="390" spans="2:4" ht="15.75" customHeight="1" x14ac:dyDescent="0.25">
      <c r="B390" s="44"/>
      <c r="D390" s="69"/>
    </row>
    <row r="391" spans="2:4" ht="15.75" customHeight="1" x14ac:dyDescent="0.25">
      <c r="B391" s="44"/>
      <c r="D391" s="69"/>
    </row>
    <row r="392" spans="2:4" ht="15.75" customHeight="1" x14ac:dyDescent="0.25">
      <c r="B392" s="44"/>
      <c r="D392" s="69"/>
    </row>
    <row r="393" spans="2:4" ht="15.75" customHeight="1" x14ac:dyDescent="0.25">
      <c r="B393" s="44"/>
      <c r="D393" s="69"/>
    </row>
    <row r="394" spans="2:4" ht="15.75" customHeight="1" x14ac:dyDescent="0.25">
      <c r="B394" s="44"/>
      <c r="D394" s="69"/>
    </row>
    <row r="395" spans="2:4" ht="15.75" customHeight="1" x14ac:dyDescent="0.25">
      <c r="B395" s="44"/>
      <c r="D395" s="69"/>
    </row>
    <row r="396" spans="2:4" ht="15.75" customHeight="1" x14ac:dyDescent="0.25">
      <c r="B396" s="44"/>
      <c r="D396" s="69"/>
    </row>
    <row r="397" spans="2:4" ht="15.75" customHeight="1" x14ac:dyDescent="0.25">
      <c r="B397" s="44"/>
      <c r="D397" s="69"/>
    </row>
    <row r="398" spans="2:4" ht="15.75" customHeight="1" x14ac:dyDescent="0.25">
      <c r="B398" s="44"/>
      <c r="D398" s="69"/>
    </row>
    <row r="399" spans="2:4" ht="15.75" customHeight="1" x14ac:dyDescent="0.25">
      <c r="B399" s="44"/>
      <c r="D399" s="69"/>
    </row>
    <row r="400" spans="2:4" ht="15.75" customHeight="1" x14ac:dyDescent="0.25">
      <c r="B400" s="44"/>
      <c r="D400" s="69"/>
    </row>
    <row r="401" spans="2:4" ht="15.75" customHeight="1" x14ac:dyDescent="0.25">
      <c r="B401" s="44"/>
      <c r="D401" s="69"/>
    </row>
    <row r="402" spans="2:4" ht="15.75" customHeight="1" x14ac:dyDescent="0.25">
      <c r="B402" s="44"/>
      <c r="D402" s="69"/>
    </row>
    <row r="403" spans="2:4" ht="15.75" customHeight="1" x14ac:dyDescent="0.25">
      <c r="B403" s="44"/>
      <c r="D403" s="69"/>
    </row>
    <row r="404" spans="2:4" ht="15.75" customHeight="1" x14ac:dyDescent="0.25">
      <c r="B404" s="44"/>
      <c r="D404" s="69"/>
    </row>
    <row r="405" spans="2:4" ht="15.75" customHeight="1" x14ac:dyDescent="0.25">
      <c r="B405" s="44"/>
      <c r="D405" s="69"/>
    </row>
    <row r="406" spans="2:4" ht="15.75" customHeight="1" x14ac:dyDescent="0.25">
      <c r="B406" s="44"/>
      <c r="D406" s="69"/>
    </row>
    <row r="407" spans="2:4" ht="15.75" customHeight="1" x14ac:dyDescent="0.25">
      <c r="B407" s="44"/>
      <c r="D407" s="69"/>
    </row>
    <row r="408" spans="2:4" ht="15.75" customHeight="1" x14ac:dyDescent="0.25">
      <c r="B408" s="44"/>
      <c r="D408" s="69"/>
    </row>
    <row r="409" spans="2:4" ht="15.75" customHeight="1" x14ac:dyDescent="0.25">
      <c r="B409" s="44"/>
      <c r="D409" s="69"/>
    </row>
    <row r="410" spans="2:4" ht="15.75" customHeight="1" x14ac:dyDescent="0.25">
      <c r="B410" s="44"/>
      <c r="D410" s="69"/>
    </row>
    <row r="411" spans="2:4" ht="15.75" customHeight="1" x14ac:dyDescent="0.25">
      <c r="B411" s="44"/>
      <c r="D411" s="69"/>
    </row>
    <row r="412" spans="2:4" ht="15.75" customHeight="1" x14ac:dyDescent="0.25">
      <c r="B412" s="44"/>
      <c r="D412" s="69"/>
    </row>
    <row r="413" spans="2:4" ht="15.75" customHeight="1" x14ac:dyDescent="0.25">
      <c r="B413" s="44"/>
      <c r="D413" s="69"/>
    </row>
    <row r="414" spans="2:4" ht="15.75" customHeight="1" x14ac:dyDescent="0.25">
      <c r="B414" s="44"/>
      <c r="D414" s="69"/>
    </row>
    <row r="415" spans="2:4" ht="15.75" customHeight="1" x14ac:dyDescent="0.25">
      <c r="B415" s="44"/>
      <c r="D415" s="69"/>
    </row>
    <row r="416" spans="2:4" ht="15.75" customHeight="1" x14ac:dyDescent="0.25">
      <c r="B416" s="44"/>
      <c r="D416" s="69"/>
    </row>
    <row r="417" spans="2:4" ht="15.75" customHeight="1" x14ac:dyDescent="0.25">
      <c r="B417" s="44"/>
      <c r="D417" s="69"/>
    </row>
    <row r="418" spans="2:4" ht="15.75" customHeight="1" x14ac:dyDescent="0.25">
      <c r="B418" s="44"/>
      <c r="D418" s="69"/>
    </row>
    <row r="419" spans="2:4" ht="15.75" customHeight="1" x14ac:dyDescent="0.25">
      <c r="B419" s="44"/>
      <c r="D419" s="69"/>
    </row>
    <row r="420" spans="2:4" ht="15.75" customHeight="1" x14ac:dyDescent="0.25">
      <c r="B420" s="44"/>
      <c r="D420" s="69"/>
    </row>
    <row r="421" spans="2:4" ht="15.75" customHeight="1" x14ac:dyDescent="0.25">
      <c r="B421" s="44"/>
      <c r="D421" s="69"/>
    </row>
    <row r="422" spans="2:4" ht="15.75" customHeight="1" x14ac:dyDescent="0.25">
      <c r="B422" s="44"/>
      <c r="D422" s="69"/>
    </row>
    <row r="423" spans="2:4" ht="15.75" customHeight="1" x14ac:dyDescent="0.25">
      <c r="B423" s="44"/>
      <c r="D423" s="69"/>
    </row>
    <row r="424" spans="2:4" ht="15.75" customHeight="1" x14ac:dyDescent="0.25">
      <c r="B424" s="44"/>
      <c r="D424" s="69"/>
    </row>
    <row r="425" spans="2:4" ht="15.75" customHeight="1" x14ac:dyDescent="0.25">
      <c r="B425" s="44"/>
      <c r="D425" s="69"/>
    </row>
    <row r="426" spans="2:4" ht="15.75" customHeight="1" x14ac:dyDescent="0.25">
      <c r="B426" s="44"/>
      <c r="D426" s="69"/>
    </row>
    <row r="427" spans="2:4" ht="15.75" customHeight="1" x14ac:dyDescent="0.25">
      <c r="B427" s="44"/>
      <c r="D427" s="69"/>
    </row>
    <row r="428" spans="2:4" ht="15.75" customHeight="1" x14ac:dyDescent="0.25">
      <c r="B428" s="44"/>
      <c r="D428" s="69"/>
    </row>
    <row r="429" spans="2:4" ht="15.75" customHeight="1" x14ac:dyDescent="0.25">
      <c r="B429" s="44"/>
      <c r="D429" s="69"/>
    </row>
    <row r="430" spans="2:4" ht="15.75" customHeight="1" x14ac:dyDescent="0.25">
      <c r="B430" s="44"/>
      <c r="D430" s="69"/>
    </row>
    <row r="431" spans="2:4" ht="15.75" customHeight="1" x14ac:dyDescent="0.25">
      <c r="B431" s="44"/>
      <c r="D431" s="69"/>
    </row>
    <row r="432" spans="2:4" ht="15.75" customHeight="1" x14ac:dyDescent="0.25">
      <c r="B432" s="44"/>
      <c r="D432" s="69"/>
    </row>
    <row r="433" spans="2:4" ht="15.75" customHeight="1" x14ac:dyDescent="0.25">
      <c r="B433" s="44"/>
      <c r="D433" s="69"/>
    </row>
    <row r="434" spans="2:4" ht="15.75" customHeight="1" x14ac:dyDescent="0.25">
      <c r="B434" s="44"/>
      <c r="D434" s="69"/>
    </row>
    <row r="435" spans="2:4" ht="15.75" customHeight="1" x14ac:dyDescent="0.25">
      <c r="B435" s="44"/>
      <c r="D435" s="69"/>
    </row>
    <row r="436" spans="2:4" ht="15.75" customHeight="1" x14ac:dyDescent="0.25">
      <c r="B436" s="44"/>
      <c r="D436" s="69"/>
    </row>
    <row r="437" spans="2:4" ht="15.75" customHeight="1" x14ac:dyDescent="0.25">
      <c r="B437" s="44"/>
      <c r="D437" s="69"/>
    </row>
    <row r="438" spans="2:4" ht="15.75" customHeight="1" x14ac:dyDescent="0.25">
      <c r="B438" s="44"/>
      <c r="D438" s="69"/>
    </row>
    <row r="439" spans="2:4" ht="15.75" customHeight="1" x14ac:dyDescent="0.25">
      <c r="B439" s="44"/>
      <c r="D439" s="69"/>
    </row>
    <row r="440" spans="2:4" ht="15.75" customHeight="1" x14ac:dyDescent="0.25">
      <c r="B440" s="44"/>
      <c r="D440" s="69"/>
    </row>
    <row r="441" spans="2:4" ht="15.75" customHeight="1" x14ac:dyDescent="0.25">
      <c r="B441" s="44"/>
      <c r="D441" s="69"/>
    </row>
    <row r="442" spans="2:4" ht="15.75" customHeight="1" x14ac:dyDescent="0.25">
      <c r="B442" s="44"/>
      <c r="D442" s="69"/>
    </row>
    <row r="443" spans="2:4" ht="15.75" customHeight="1" x14ac:dyDescent="0.25">
      <c r="B443" s="44"/>
      <c r="D443" s="69"/>
    </row>
    <row r="444" spans="2:4" ht="15.75" customHeight="1" x14ac:dyDescent="0.25">
      <c r="B444" s="44"/>
      <c r="D444" s="69"/>
    </row>
    <row r="445" spans="2:4" ht="15.75" customHeight="1" x14ac:dyDescent="0.25">
      <c r="B445" s="44"/>
      <c r="D445" s="69"/>
    </row>
    <row r="446" spans="2:4" ht="15.75" customHeight="1" x14ac:dyDescent="0.25">
      <c r="B446" s="44"/>
      <c r="D446" s="69"/>
    </row>
    <row r="447" spans="2:4" ht="15.75" customHeight="1" x14ac:dyDescent="0.25">
      <c r="B447" s="44"/>
      <c r="D447" s="69"/>
    </row>
    <row r="448" spans="2:4" ht="15.75" customHeight="1" x14ac:dyDescent="0.25">
      <c r="B448" s="44"/>
      <c r="D448" s="69"/>
    </row>
    <row r="449" spans="2:4" ht="15.75" customHeight="1" x14ac:dyDescent="0.25">
      <c r="B449" s="44"/>
      <c r="D449" s="69"/>
    </row>
    <row r="450" spans="2:4" ht="15.75" customHeight="1" x14ac:dyDescent="0.25">
      <c r="B450" s="44"/>
      <c r="D450" s="69"/>
    </row>
    <row r="451" spans="2:4" ht="15.75" customHeight="1" x14ac:dyDescent="0.25">
      <c r="B451" s="44"/>
      <c r="D451" s="69"/>
    </row>
    <row r="452" spans="2:4" ht="15.75" customHeight="1" x14ac:dyDescent="0.25">
      <c r="B452" s="44"/>
      <c r="D452" s="69"/>
    </row>
    <row r="453" spans="2:4" ht="15.75" customHeight="1" x14ac:dyDescent="0.25">
      <c r="B453" s="44"/>
      <c r="D453" s="69"/>
    </row>
    <row r="454" spans="2:4" ht="15.75" customHeight="1" x14ac:dyDescent="0.25">
      <c r="B454" s="44"/>
      <c r="D454" s="69"/>
    </row>
    <row r="455" spans="2:4" ht="15.75" customHeight="1" x14ac:dyDescent="0.25">
      <c r="B455" s="44"/>
      <c r="D455" s="69"/>
    </row>
    <row r="456" spans="2:4" ht="15.75" customHeight="1" x14ac:dyDescent="0.25">
      <c r="B456" s="44"/>
      <c r="D456" s="69"/>
    </row>
    <row r="457" spans="2:4" ht="15.75" customHeight="1" x14ac:dyDescent="0.25">
      <c r="B457" s="44"/>
      <c r="D457" s="69"/>
    </row>
    <row r="458" spans="2:4" ht="15.75" customHeight="1" x14ac:dyDescent="0.25">
      <c r="B458" s="44"/>
      <c r="D458" s="69"/>
    </row>
    <row r="459" spans="2:4" ht="15.75" customHeight="1" x14ac:dyDescent="0.25">
      <c r="B459" s="44"/>
      <c r="D459" s="69"/>
    </row>
    <row r="460" spans="2:4" ht="15.75" customHeight="1" x14ac:dyDescent="0.25">
      <c r="B460" s="44"/>
      <c r="D460" s="69"/>
    </row>
    <row r="461" spans="2:4" ht="15.75" customHeight="1" x14ac:dyDescent="0.25">
      <c r="B461" s="44"/>
      <c r="D461" s="69"/>
    </row>
    <row r="462" spans="2:4" ht="15.75" customHeight="1" x14ac:dyDescent="0.25">
      <c r="B462" s="44"/>
      <c r="D462" s="69"/>
    </row>
    <row r="463" spans="2:4" ht="15.75" customHeight="1" x14ac:dyDescent="0.25">
      <c r="B463" s="44"/>
      <c r="D463" s="69"/>
    </row>
    <row r="464" spans="2:4" ht="15.75" customHeight="1" x14ac:dyDescent="0.25">
      <c r="B464" s="44"/>
      <c r="D464" s="69"/>
    </row>
    <row r="465" spans="2:4" ht="15.75" customHeight="1" x14ac:dyDescent="0.25">
      <c r="B465" s="44"/>
      <c r="D465" s="69"/>
    </row>
    <row r="466" spans="2:4" ht="15.75" customHeight="1" x14ac:dyDescent="0.25">
      <c r="B466" s="44"/>
      <c r="D466" s="69"/>
    </row>
    <row r="467" spans="2:4" ht="15.75" customHeight="1" x14ac:dyDescent="0.25">
      <c r="B467" s="44"/>
      <c r="D467" s="69"/>
    </row>
    <row r="468" spans="2:4" ht="15.75" customHeight="1" x14ac:dyDescent="0.25">
      <c r="B468" s="44"/>
      <c r="D468" s="69"/>
    </row>
    <row r="469" spans="2:4" ht="15.75" customHeight="1" x14ac:dyDescent="0.25">
      <c r="B469" s="44"/>
      <c r="D469" s="69"/>
    </row>
    <row r="470" spans="2:4" ht="15.75" customHeight="1" x14ac:dyDescent="0.25">
      <c r="B470" s="44"/>
      <c r="D470" s="69"/>
    </row>
    <row r="471" spans="2:4" ht="15.75" customHeight="1" x14ac:dyDescent="0.25">
      <c r="B471" s="44"/>
      <c r="D471" s="69"/>
    </row>
    <row r="472" spans="2:4" ht="15.75" customHeight="1" x14ac:dyDescent="0.25">
      <c r="B472" s="44"/>
      <c r="D472" s="69"/>
    </row>
    <row r="473" spans="2:4" ht="15.75" customHeight="1" x14ac:dyDescent="0.25">
      <c r="B473" s="44"/>
      <c r="D473" s="69"/>
    </row>
    <row r="474" spans="2:4" ht="15.75" customHeight="1" x14ac:dyDescent="0.25">
      <c r="B474" s="44"/>
      <c r="D474" s="69"/>
    </row>
    <row r="475" spans="2:4" ht="15.75" customHeight="1" x14ac:dyDescent="0.25">
      <c r="B475" s="44"/>
      <c r="D475" s="69"/>
    </row>
    <row r="476" spans="2:4" ht="15.75" customHeight="1" x14ac:dyDescent="0.25">
      <c r="B476" s="44"/>
      <c r="D476" s="69"/>
    </row>
    <row r="477" spans="2:4" ht="15.75" customHeight="1" x14ac:dyDescent="0.25">
      <c r="B477" s="44"/>
      <c r="D477" s="69"/>
    </row>
    <row r="478" spans="2:4" ht="15.75" customHeight="1" x14ac:dyDescent="0.25">
      <c r="B478" s="44"/>
      <c r="D478" s="69"/>
    </row>
    <row r="479" spans="2:4" ht="15.75" customHeight="1" x14ac:dyDescent="0.25">
      <c r="B479" s="44"/>
      <c r="D479" s="69"/>
    </row>
    <row r="480" spans="2:4" ht="15.75" customHeight="1" x14ac:dyDescent="0.25">
      <c r="B480" s="44"/>
      <c r="D480" s="69"/>
    </row>
    <row r="481" spans="2:4" ht="15.75" customHeight="1" x14ac:dyDescent="0.25">
      <c r="B481" s="44"/>
      <c r="D481" s="69"/>
    </row>
    <row r="482" spans="2:4" ht="15.75" customHeight="1" x14ac:dyDescent="0.25">
      <c r="B482" s="44"/>
      <c r="D482" s="69"/>
    </row>
    <row r="483" spans="2:4" ht="15.75" customHeight="1" x14ac:dyDescent="0.25">
      <c r="B483" s="44"/>
      <c r="D483" s="69"/>
    </row>
    <row r="484" spans="2:4" ht="15.75" customHeight="1" x14ac:dyDescent="0.25">
      <c r="B484" s="44"/>
      <c r="D484" s="69"/>
    </row>
    <row r="485" spans="2:4" ht="15.75" customHeight="1" x14ac:dyDescent="0.25">
      <c r="B485" s="44"/>
      <c r="D485" s="69"/>
    </row>
    <row r="486" spans="2:4" ht="15.75" customHeight="1" x14ac:dyDescent="0.25">
      <c r="B486" s="44"/>
      <c r="D486" s="69"/>
    </row>
    <row r="487" spans="2:4" ht="15.75" customHeight="1" x14ac:dyDescent="0.25">
      <c r="B487" s="44"/>
      <c r="D487" s="69"/>
    </row>
    <row r="488" spans="2:4" ht="15.75" customHeight="1" x14ac:dyDescent="0.25">
      <c r="B488" s="44"/>
      <c r="D488" s="69"/>
    </row>
    <row r="489" spans="2:4" ht="15.75" customHeight="1" x14ac:dyDescent="0.25">
      <c r="B489" s="44"/>
      <c r="D489" s="69"/>
    </row>
    <row r="490" spans="2:4" ht="15.75" customHeight="1" x14ac:dyDescent="0.25">
      <c r="B490" s="44"/>
      <c r="D490" s="69"/>
    </row>
    <row r="491" spans="2:4" ht="15.75" customHeight="1" x14ac:dyDescent="0.25">
      <c r="B491" s="44"/>
      <c r="D491" s="69"/>
    </row>
    <row r="492" spans="2:4" ht="15.75" customHeight="1" x14ac:dyDescent="0.25">
      <c r="B492" s="44"/>
      <c r="D492" s="69"/>
    </row>
    <row r="493" spans="2:4" ht="15.75" customHeight="1" x14ac:dyDescent="0.25">
      <c r="B493" s="44"/>
      <c r="D493" s="69"/>
    </row>
    <row r="494" spans="2:4" ht="15.75" customHeight="1" x14ac:dyDescent="0.25">
      <c r="B494" s="44"/>
      <c r="D494" s="69"/>
    </row>
    <row r="495" spans="2:4" ht="15.75" customHeight="1" x14ac:dyDescent="0.25">
      <c r="B495" s="44"/>
      <c r="D495" s="69"/>
    </row>
    <row r="496" spans="2:4" ht="15.75" customHeight="1" x14ac:dyDescent="0.25">
      <c r="B496" s="44"/>
      <c r="D496" s="69"/>
    </row>
    <row r="497" spans="2:4" ht="15.75" customHeight="1" x14ac:dyDescent="0.25">
      <c r="B497" s="44"/>
      <c r="D497" s="69"/>
    </row>
    <row r="498" spans="2:4" ht="15.75" customHeight="1" x14ac:dyDescent="0.25">
      <c r="B498" s="44"/>
      <c r="D498" s="69"/>
    </row>
    <row r="499" spans="2:4" ht="15.75" customHeight="1" x14ac:dyDescent="0.25">
      <c r="B499" s="44"/>
      <c r="D499" s="69"/>
    </row>
    <row r="500" spans="2:4" ht="15.75" customHeight="1" x14ac:dyDescent="0.25">
      <c r="B500" s="44"/>
      <c r="D500" s="69"/>
    </row>
    <row r="501" spans="2:4" ht="15.75" customHeight="1" x14ac:dyDescent="0.25">
      <c r="B501" s="44"/>
      <c r="D501" s="69"/>
    </row>
    <row r="502" spans="2:4" ht="15.75" customHeight="1" x14ac:dyDescent="0.25">
      <c r="B502" s="44"/>
      <c r="D502" s="69"/>
    </row>
    <row r="503" spans="2:4" ht="15.75" customHeight="1" x14ac:dyDescent="0.25">
      <c r="B503" s="44"/>
      <c r="D503" s="69"/>
    </row>
    <row r="504" spans="2:4" ht="15.75" customHeight="1" x14ac:dyDescent="0.25">
      <c r="B504" s="44"/>
      <c r="D504" s="69"/>
    </row>
    <row r="505" spans="2:4" ht="15.75" customHeight="1" x14ac:dyDescent="0.25">
      <c r="B505" s="44"/>
      <c r="D505" s="69"/>
    </row>
    <row r="506" spans="2:4" ht="15.75" customHeight="1" x14ac:dyDescent="0.25">
      <c r="B506" s="44"/>
      <c r="D506" s="69"/>
    </row>
    <row r="507" spans="2:4" ht="15.75" customHeight="1" x14ac:dyDescent="0.25">
      <c r="B507" s="44"/>
      <c r="D507" s="69"/>
    </row>
    <row r="508" spans="2:4" ht="15.75" customHeight="1" x14ac:dyDescent="0.25">
      <c r="B508" s="44"/>
      <c r="D508" s="69"/>
    </row>
    <row r="509" spans="2:4" ht="15.75" customHeight="1" x14ac:dyDescent="0.25">
      <c r="B509" s="44"/>
      <c r="D509" s="69"/>
    </row>
    <row r="510" spans="2:4" ht="15.75" customHeight="1" x14ac:dyDescent="0.25">
      <c r="B510" s="44"/>
      <c r="D510" s="69"/>
    </row>
    <row r="511" spans="2:4" ht="15.75" customHeight="1" x14ac:dyDescent="0.25">
      <c r="B511" s="44"/>
      <c r="D511" s="69"/>
    </row>
    <row r="512" spans="2:4" ht="15.75" customHeight="1" x14ac:dyDescent="0.25">
      <c r="B512" s="44"/>
      <c r="D512" s="69"/>
    </row>
    <row r="513" spans="2:4" ht="15.75" customHeight="1" x14ac:dyDescent="0.25">
      <c r="B513" s="44"/>
      <c r="D513" s="69"/>
    </row>
    <row r="514" spans="2:4" ht="15.75" customHeight="1" x14ac:dyDescent="0.25">
      <c r="B514" s="44"/>
      <c r="D514" s="69"/>
    </row>
    <row r="515" spans="2:4" ht="15.75" customHeight="1" x14ac:dyDescent="0.25">
      <c r="B515" s="44"/>
      <c r="D515" s="69"/>
    </row>
    <row r="516" spans="2:4" ht="15.75" customHeight="1" x14ac:dyDescent="0.25">
      <c r="B516" s="44"/>
      <c r="D516" s="69"/>
    </row>
    <row r="517" spans="2:4" ht="15.75" customHeight="1" x14ac:dyDescent="0.25">
      <c r="B517" s="44"/>
      <c r="D517" s="69"/>
    </row>
    <row r="518" spans="2:4" ht="15.75" customHeight="1" x14ac:dyDescent="0.25">
      <c r="B518" s="44"/>
      <c r="D518" s="69"/>
    </row>
    <row r="519" spans="2:4" ht="15.75" customHeight="1" x14ac:dyDescent="0.25">
      <c r="B519" s="44"/>
      <c r="D519" s="69"/>
    </row>
    <row r="520" spans="2:4" ht="15.75" customHeight="1" x14ac:dyDescent="0.25">
      <c r="B520" s="44"/>
      <c r="D520" s="69"/>
    </row>
    <row r="521" spans="2:4" ht="15.75" customHeight="1" x14ac:dyDescent="0.25">
      <c r="B521" s="44"/>
      <c r="D521" s="69"/>
    </row>
    <row r="522" spans="2:4" ht="15.75" customHeight="1" x14ac:dyDescent="0.25">
      <c r="B522" s="44"/>
      <c r="D522" s="69"/>
    </row>
    <row r="523" spans="2:4" ht="15.75" customHeight="1" x14ac:dyDescent="0.25">
      <c r="B523" s="44"/>
      <c r="D523" s="69"/>
    </row>
    <row r="524" spans="2:4" ht="15.75" customHeight="1" x14ac:dyDescent="0.25">
      <c r="B524" s="44"/>
      <c r="D524" s="69"/>
    </row>
    <row r="525" spans="2:4" ht="15.75" customHeight="1" x14ac:dyDescent="0.25">
      <c r="B525" s="44"/>
      <c r="D525" s="69"/>
    </row>
    <row r="526" spans="2:4" ht="15.75" customHeight="1" x14ac:dyDescent="0.25">
      <c r="B526" s="44"/>
      <c r="D526" s="69"/>
    </row>
    <row r="527" spans="2:4" ht="15.75" customHeight="1" x14ac:dyDescent="0.25">
      <c r="B527" s="44"/>
      <c r="D527" s="69"/>
    </row>
    <row r="528" spans="2:4" ht="15.75" customHeight="1" x14ac:dyDescent="0.25">
      <c r="B528" s="44"/>
      <c r="D528" s="69"/>
    </row>
    <row r="529" spans="2:4" ht="15.75" customHeight="1" x14ac:dyDescent="0.25">
      <c r="B529" s="44"/>
      <c r="D529" s="69"/>
    </row>
    <row r="530" spans="2:4" ht="15.75" customHeight="1" x14ac:dyDescent="0.25">
      <c r="B530" s="44"/>
      <c r="D530" s="69"/>
    </row>
    <row r="531" spans="2:4" ht="15.75" customHeight="1" x14ac:dyDescent="0.25">
      <c r="B531" s="44"/>
      <c r="D531" s="69"/>
    </row>
    <row r="532" spans="2:4" ht="15.75" customHeight="1" x14ac:dyDescent="0.25">
      <c r="B532" s="44"/>
      <c r="D532" s="69"/>
    </row>
    <row r="533" spans="2:4" ht="15.75" customHeight="1" x14ac:dyDescent="0.25">
      <c r="B533" s="44"/>
      <c r="D533" s="69"/>
    </row>
    <row r="534" spans="2:4" ht="15.75" customHeight="1" x14ac:dyDescent="0.25">
      <c r="B534" s="44"/>
      <c r="D534" s="69"/>
    </row>
    <row r="535" spans="2:4" ht="15.75" customHeight="1" x14ac:dyDescent="0.25">
      <c r="B535" s="44"/>
      <c r="D535" s="69"/>
    </row>
    <row r="536" spans="2:4" ht="15.75" customHeight="1" x14ac:dyDescent="0.25">
      <c r="B536" s="44"/>
      <c r="D536" s="69"/>
    </row>
    <row r="537" spans="2:4" ht="15.75" customHeight="1" x14ac:dyDescent="0.25">
      <c r="B537" s="44"/>
      <c r="D537" s="69"/>
    </row>
    <row r="538" spans="2:4" ht="15.75" customHeight="1" x14ac:dyDescent="0.25">
      <c r="B538" s="44"/>
      <c r="D538" s="69"/>
    </row>
    <row r="539" spans="2:4" ht="15.75" customHeight="1" x14ac:dyDescent="0.25">
      <c r="B539" s="44"/>
      <c r="D539" s="69"/>
    </row>
    <row r="540" spans="2:4" ht="15.75" customHeight="1" x14ac:dyDescent="0.25">
      <c r="B540" s="44"/>
      <c r="D540" s="69"/>
    </row>
    <row r="541" spans="2:4" ht="15.75" customHeight="1" x14ac:dyDescent="0.25">
      <c r="B541" s="44"/>
      <c r="D541" s="69"/>
    </row>
    <row r="542" spans="2:4" ht="15.75" customHeight="1" x14ac:dyDescent="0.25">
      <c r="B542" s="44"/>
      <c r="D542" s="69"/>
    </row>
    <row r="543" spans="2:4" ht="15.75" customHeight="1" x14ac:dyDescent="0.25">
      <c r="B543" s="44"/>
      <c r="D543" s="69"/>
    </row>
    <row r="544" spans="2:4" ht="15.75" customHeight="1" x14ac:dyDescent="0.25">
      <c r="B544" s="44"/>
      <c r="D544" s="69"/>
    </row>
    <row r="545" spans="2:4" ht="15.75" customHeight="1" x14ac:dyDescent="0.25">
      <c r="B545" s="44"/>
      <c r="D545" s="69"/>
    </row>
    <row r="546" spans="2:4" ht="15.75" customHeight="1" x14ac:dyDescent="0.25">
      <c r="B546" s="44"/>
      <c r="D546" s="69"/>
    </row>
    <row r="547" spans="2:4" ht="15.75" customHeight="1" x14ac:dyDescent="0.25">
      <c r="B547" s="44"/>
      <c r="D547" s="69"/>
    </row>
    <row r="548" spans="2:4" ht="15.75" customHeight="1" x14ac:dyDescent="0.25">
      <c r="B548" s="44"/>
      <c r="D548" s="69"/>
    </row>
    <row r="549" spans="2:4" ht="15.75" customHeight="1" x14ac:dyDescent="0.25">
      <c r="B549" s="44"/>
      <c r="D549" s="69"/>
    </row>
    <row r="550" spans="2:4" ht="15.75" customHeight="1" x14ac:dyDescent="0.25">
      <c r="B550" s="44"/>
      <c r="D550" s="69"/>
    </row>
    <row r="551" spans="2:4" ht="15.75" customHeight="1" x14ac:dyDescent="0.25">
      <c r="B551" s="44"/>
      <c r="D551" s="69"/>
    </row>
    <row r="552" spans="2:4" ht="15.75" customHeight="1" x14ac:dyDescent="0.25">
      <c r="B552" s="44"/>
      <c r="D552" s="69"/>
    </row>
    <row r="553" spans="2:4" ht="15.75" customHeight="1" x14ac:dyDescent="0.25">
      <c r="B553" s="44"/>
      <c r="D553" s="69"/>
    </row>
    <row r="554" spans="2:4" ht="15.75" customHeight="1" x14ac:dyDescent="0.25">
      <c r="B554" s="44"/>
      <c r="D554" s="69"/>
    </row>
    <row r="555" spans="2:4" ht="15.75" customHeight="1" x14ac:dyDescent="0.25">
      <c r="B555" s="44"/>
      <c r="D555" s="69"/>
    </row>
    <row r="556" spans="2:4" ht="15.75" customHeight="1" x14ac:dyDescent="0.25">
      <c r="B556" s="44"/>
      <c r="D556" s="69"/>
    </row>
    <row r="557" spans="2:4" ht="15.75" customHeight="1" x14ac:dyDescent="0.25">
      <c r="B557" s="44"/>
      <c r="D557" s="69"/>
    </row>
    <row r="558" spans="2:4" ht="15.75" customHeight="1" x14ac:dyDescent="0.25">
      <c r="B558" s="44"/>
      <c r="D558" s="69"/>
    </row>
    <row r="559" spans="2:4" ht="15.75" customHeight="1" x14ac:dyDescent="0.25">
      <c r="B559" s="44"/>
      <c r="D559" s="69"/>
    </row>
    <row r="560" spans="2:4" ht="15.75" customHeight="1" x14ac:dyDescent="0.25">
      <c r="B560" s="44"/>
      <c r="D560" s="69"/>
    </row>
    <row r="561" spans="2:4" ht="15.75" customHeight="1" x14ac:dyDescent="0.25">
      <c r="B561" s="44"/>
      <c r="D561" s="69"/>
    </row>
    <row r="562" spans="2:4" ht="15.75" customHeight="1" x14ac:dyDescent="0.25">
      <c r="B562" s="44"/>
      <c r="D562" s="69"/>
    </row>
    <row r="563" spans="2:4" ht="15.75" customHeight="1" x14ac:dyDescent="0.25">
      <c r="B563" s="44"/>
      <c r="D563" s="69"/>
    </row>
    <row r="564" spans="2:4" ht="15.75" customHeight="1" x14ac:dyDescent="0.25">
      <c r="B564" s="44"/>
      <c r="D564" s="69"/>
    </row>
    <row r="565" spans="2:4" ht="15.75" customHeight="1" x14ac:dyDescent="0.25">
      <c r="B565" s="44"/>
      <c r="D565" s="69"/>
    </row>
    <row r="566" spans="2:4" ht="15.75" customHeight="1" x14ac:dyDescent="0.25">
      <c r="B566" s="44"/>
      <c r="D566" s="69"/>
    </row>
    <row r="567" spans="2:4" ht="15.75" customHeight="1" x14ac:dyDescent="0.25">
      <c r="B567" s="44"/>
      <c r="D567" s="69"/>
    </row>
    <row r="568" spans="2:4" ht="15.75" customHeight="1" x14ac:dyDescent="0.25">
      <c r="B568" s="44"/>
      <c r="D568" s="69"/>
    </row>
    <row r="569" spans="2:4" ht="15.75" customHeight="1" x14ac:dyDescent="0.25">
      <c r="B569" s="44"/>
      <c r="D569" s="69"/>
    </row>
    <row r="570" spans="2:4" ht="15.75" customHeight="1" x14ac:dyDescent="0.25">
      <c r="B570" s="44"/>
      <c r="D570" s="69"/>
    </row>
    <row r="571" spans="2:4" ht="15.75" customHeight="1" x14ac:dyDescent="0.25">
      <c r="B571" s="44"/>
      <c r="D571" s="69"/>
    </row>
    <row r="572" spans="2:4" ht="15.75" customHeight="1" x14ac:dyDescent="0.25">
      <c r="B572" s="44"/>
      <c r="D572" s="69"/>
    </row>
    <row r="573" spans="2:4" ht="15.75" customHeight="1" x14ac:dyDescent="0.25">
      <c r="B573" s="44"/>
      <c r="D573" s="69"/>
    </row>
    <row r="574" spans="2:4" ht="15.75" customHeight="1" x14ac:dyDescent="0.25">
      <c r="B574" s="44"/>
      <c r="D574" s="69"/>
    </row>
    <row r="575" spans="2:4" ht="15.75" customHeight="1" x14ac:dyDescent="0.25">
      <c r="B575" s="44"/>
      <c r="D575" s="69"/>
    </row>
    <row r="576" spans="2:4" ht="15.75" customHeight="1" x14ac:dyDescent="0.25">
      <c r="B576" s="44"/>
      <c r="D576" s="69"/>
    </row>
    <row r="577" spans="2:4" ht="15.75" customHeight="1" x14ac:dyDescent="0.25">
      <c r="B577" s="44"/>
      <c r="D577" s="69"/>
    </row>
    <row r="578" spans="2:4" ht="15.75" customHeight="1" x14ac:dyDescent="0.25">
      <c r="B578" s="44"/>
      <c r="D578" s="69"/>
    </row>
    <row r="579" spans="2:4" ht="15.75" customHeight="1" x14ac:dyDescent="0.25">
      <c r="B579" s="44"/>
      <c r="D579" s="69"/>
    </row>
    <row r="580" spans="2:4" ht="15.75" customHeight="1" x14ac:dyDescent="0.25">
      <c r="B580" s="44"/>
      <c r="D580" s="69"/>
    </row>
    <row r="581" spans="2:4" ht="15.75" customHeight="1" x14ac:dyDescent="0.25">
      <c r="B581" s="44"/>
      <c r="D581" s="69"/>
    </row>
    <row r="582" spans="2:4" ht="15.75" customHeight="1" x14ac:dyDescent="0.25">
      <c r="B582" s="44"/>
      <c r="D582" s="69"/>
    </row>
    <row r="583" spans="2:4" ht="15.75" customHeight="1" x14ac:dyDescent="0.25">
      <c r="B583" s="44"/>
      <c r="D583" s="69"/>
    </row>
    <row r="584" spans="2:4" ht="15.75" customHeight="1" x14ac:dyDescent="0.25">
      <c r="B584" s="44"/>
      <c r="D584" s="69"/>
    </row>
    <row r="585" spans="2:4" ht="15.75" customHeight="1" x14ac:dyDescent="0.25">
      <c r="B585" s="44"/>
      <c r="D585" s="69"/>
    </row>
    <row r="586" spans="2:4" ht="15.75" customHeight="1" x14ac:dyDescent="0.25">
      <c r="B586" s="44"/>
      <c r="D586" s="69"/>
    </row>
    <row r="587" spans="2:4" ht="15.75" customHeight="1" x14ac:dyDescent="0.25">
      <c r="B587" s="44"/>
      <c r="D587" s="69"/>
    </row>
    <row r="588" spans="2:4" ht="15.75" customHeight="1" x14ac:dyDescent="0.25">
      <c r="B588" s="44"/>
      <c r="D588" s="69"/>
    </row>
    <row r="589" spans="2:4" ht="15.75" customHeight="1" x14ac:dyDescent="0.25">
      <c r="B589" s="44"/>
      <c r="D589" s="69"/>
    </row>
    <row r="590" spans="2:4" ht="15.75" customHeight="1" x14ac:dyDescent="0.25">
      <c r="B590" s="44"/>
      <c r="D590" s="69"/>
    </row>
    <row r="591" spans="2:4" ht="15.75" customHeight="1" x14ac:dyDescent="0.25">
      <c r="B591" s="44"/>
      <c r="D591" s="69"/>
    </row>
    <row r="592" spans="2:4" ht="15.75" customHeight="1" x14ac:dyDescent="0.25">
      <c r="B592" s="44"/>
      <c r="D592" s="69"/>
    </row>
    <row r="593" spans="2:4" ht="15.75" customHeight="1" x14ac:dyDescent="0.25">
      <c r="B593" s="44"/>
      <c r="D593" s="69"/>
    </row>
    <row r="594" spans="2:4" ht="15.75" customHeight="1" x14ac:dyDescent="0.25">
      <c r="B594" s="44"/>
      <c r="D594" s="69"/>
    </row>
    <row r="595" spans="2:4" ht="15.75" customHeight="1" x14ac:dyDescent="0.25">
      <c r="B595" s="44"/>
      <c r="D595" s="69"/>
    </row>
    <row r="596" spans="2:4" ht="15.75" customHeight="1" x14ac:dyDescent="0.25">
      <c r="B596" s="44"/>
      <c r="D596" s="69"/>
    </row>
    <row r="597" spans="2:4" ht="15.75" customHeight="1" x14ac:dyDescent="0.25">
      <c r="B597" s="44"/>
      <c r="D597" s="69"/>
    </row>
    <row r="598" spans="2:4" ht="15.75" customHeight="1" x14ac:dyDescent="0.25">
      <c r="B598" s="44"/>
      <c r="D598" s="69"/>
    </row>
    <row r="599" spans="2:4" ht="15.75" customHeight="1" x14ac:dyDescent="0.25">
      <c r="B599" s="44"/>
      <c r="D599" s="69"/>
    </row>
    <row r="600" spans="2:4" ht="15.75" customHeight="1" x14ac:dyDescent="0.25">
      <c r="B600" s="44"/>
      <c r="D600" s="69"/>
    </row>
    <row r="601" spans="2:4" ht="15.75" customHeight="1" x14ac:dyDescent="0.25">
      <c r="B601" s="44"/>
      <c r="D601" s="69"/>
    </row>
    <row r="602" spans="2:4" ht="15.75" customHeight="1" x14ac:dyDescent="0.25">
      <c r="B602" s="44"/>
      <c r="D602" s="69"/>
    </row>
    <row r="603" spans="2:4" ht="15.75" customHeight="1" x14ac:dyDescent="0.25">
      <c r="B603" s="44"/>
      <c r="D603" s="69"/>
    </row>
    <row r="604" spans="2:4" ht="15.75" customHeight="1" x14ac:dyDescent="0.25">
      <c r="B604" s="44"/>
      <c r="D604" s="69"/>
    </row>
    <row r="605" spans="2:4" ht="15.75" customHeight="1" x14ac:dyDescent="0.25">
      <c r="B605" s="44"/>
      <c r="D605" s="69"/>
    </row>
    <row r="606" spans="2:4" ht="15.75" customHeight="1" x14ac:dyDescent="0.25">
      <c r="B606" s="44"/>
      <c r="D606" s="69"/>
    </row>
    <row r="607" spans="2:4" ht="15.75" customHeight="1" x14ac:dyDescent="0.25">
      <c r="B607" s="44"/>
      <c r="D607" s="69"/>
    </row>
    <row r="608" spans="2:4" ht="15.75" customHeight="1" x14ac:dyDescent="0.25">
      <c r="B608" s="44"/>
      <c r="D608" s="69"/>
    </row>
    <row r="609" spans="2:4" ht="15.75" customHeight="1" x14ac:dyDescent="0.25">
      <c r="B609" s="44"/>
      <c r="D609" s="69"/>
    </row>
    <row r="610" spans="2:4" ht="15.75" customHeight="1" x14ac:dyDescent="0.25">
      <c r="B610" s="44"/>
      <c r="D610" s="69"/>
    </row>
    <row r="611" spans="2:4" ht="15.75" customHeight="1" x14ac:dyDescent="0.25">
      <c r="B611" s="44"/>
      <c r="D611" s="69"/>
    </row>
    <row r="612" spans="2:4" ht="15.75" customHeight="1" x14ac:dyDescent="0.25">
      <c r="B612" s="44"/>
      <c r="D612" s="69"/>
    </row>
    <row r="613" spans="2:4" ht="15.75" customHeight="1" x14ac:dyDescent="0.25">
      <c r="B613" s="44"/>
      <c r="D613" s="69"/>
    </row>
    <row r="614" spans="2:4" ht="15.75" customHeight="1" x14ac:dyDescent="0.25">
      <c r="B614" s="44"/>
      <c r="D614" s="69"/>
    </row>
    <row r="615" spans="2:4" ht="15.75" customHeight="1" x14ac:dyDescent="0.25">
      <c r="B615" s="44"/>
      <c r="D615" s="69"/>
    </row>
    <row r="616" spans="2:4" ht="15.75" customHeight="1" x14ac:dyDescent="0.25">
      <c r="B616" s="44"/>
      <c r="D616" s="69"/>
    </row>
    <row r="617" spans="2:4" ht="15.75" customHeight="1" x14ac:dyDescent="0.25">
      <c r="B617" s="44"/>
      <c r="D617" s="69"/>
    </row>
    <row r="618" spans="2:4" ht="15.75" customHeight="1" x14ac:dyDescent="0.25">
      <c r="B618" s="44"/>
      <c r="D618" s="69"/>
    </row>
    <row r="619" spans="2:4" ht="15.75" customHeight="1" x14ac:dyDescent="0.25">
      <c r="B619" s="44"/>
      <c r="D619" s="69"/>
    </row>
    <row r="620" spans="2:4" ht="15.75" customHeight="1" x14ac:dyDescent="0.25">
      <c r="B620" s="44"/>
      <c r="D620" s="69"/>
    </row>
    <row r="621" spans="2:4" ht="15.75" customHeight="1" x14ac:dyDescent="0.25">
      <c r="B621" s="44"/>
      <c r="D621" s="69"/>
    </row>
    <row r="622" spans="2:4" ht="15.75" customHeight="1" x14ac:dyDescent="0.25">
      <c r="B622" s="44"/>
      <c r="D622" s="69"/>
    </row>
    <row r="623" spans="2:4" ht="15.75" customHeight="1" x14ac:dyDescent="0.25">
      <c r="B623" s="44"/>
      <c r="D623" s="69"/>
    </row>
    <row r="624" spans="2:4" ht="15.75" customHeight="1" x14ac:dyDescent="0.25">
      <c r="B624" s="44"/>
      <c r="D624" s="69"/>
    </row>
    <row r="625" spans="2:4" ht="15.75" customHeight="1" x14ac:dyDescent="0.25">
      <c r="B625" s="44"/>
      <c r="D625" s="69"/>
    </row>
    <row r="626" spans="2:4" ht="15.75" customHeight="1" x14ac:dyDescent="0.25">
      <c r="B626" s="44"/>
      <c r="D626" s="69"/>
    </row>
    <row r="627" spans="2:4" ht="15.75" customHeight="1" x14ac:dyDescent="0.25">
      <c r="B627" s="44"/>
      <c r="D627" s="69"/>
    </row>
    <row r="628" spans="2:4" ht="15.75" customHeight="1" x14ac:dyDescent="0.25">
      <c r="B628" s="44"/>
      <c r="D628" s="69"/>
    </row>
    <row r="629" spans="2:4" ht="15.75" customHeight="1" x14ac:dyDescent="0.25">
      <c r="B629" s="44"/>
      <c r="D629" s="69"/>
    </row>
    <row r="630" spans="2:4" ht="15.75" customHeight="1" x14ac:dyDescent="0.25">
      <c r="B630" s="44"/>
      <c r="D630" s="69"/>
    </row>
    <row r="631" spans="2:4" ht="15.75" customHeight="1" x14ac:dyDescent="0.25">
      <c r="B631" s="44"/>
      <c r="D631" s="69"/>
    </row>
    <row r="632" spans="2:4" ht="15.75" customHeight="1" x14ac:dyDescent="0.25">
      <c r="B632" s="44"/>
      <c r="D632" s="69"/>
    </row>
    <row r="633" spans="2:4" ht="15.75" customHeight="1" x14ac:dyDescent="0.25">
      <c r="B633" s="44"/>
      <c r="D633" s="69"/>
    </row>
    <row r="634" spans="2:4" ht="15.75" customHeight="1" x14ac:dyDescent="0.25">
      <c r="B634" s="44"/>
      <c r="D634" s="69"/>
    </row>
    <row r="635" spans="2:4" ht="15.75" customHeight="1" x14ac:dyDescent="0.25">
      <c r="B635" s="44"/>
      <c r="D635" s="69"/>
    </row>
    <row r="636" spans="2:4" ht="15.75" customHeight="1" x14ac:dyDescent="0.25">
      <c r="B636" s="44"/>
      <c r="D636" s="69"/>
    </row>
    <row r="637" spans="2:4" ht="15.75" customHeight="1" x14ac:dyDescent="0.25">
      <c r="B637" s="44"/>
      <c r="D637" s="69"/>
    </row>
    <row r="638" spans="2:4" ht="15.75" customHeight="1" x14ac:dyDescent="0.25">
      <c r="B638" s="44"/>
      <c r="D638" s="69"/>
    </row>
    <row r="639" spans="2:4" ht="15.75" customHeight="1" x14ac:dyDescent="0.25">
      <c r="B639" s="44"/>
      <c r="D639" s="69"/>
    </row>
    <row r="640" spans="2:4" ht="15.75" customHeight="1" x14ac:dyDescent="0.25">
      <c r="B640" s="44"/>
      <c r="D640" s="69"/>
    </row>
    <row r="641" spans="2:4" ht="15.75" customHeight="1" x14ac:dyDescent="0.25">
      <c r="B641" s="44"/>
      <c r="D641" s="69"/>
    </row>
    <row r="642" spans="2:4" ht="15.75" customHeight="1" x14ac:dyDescent="0.25">
      <c r="B642" s="44"/>
      <c r="D642" s="69"/>
    </row>
    <row r="643" spans="2:4" ht="15.75" customHeight="1" x14ac:dyDescent="0.25">
      <c r="B643" s="44"/>
      <c r="D643" s="69"/>
    </row>
    <row r="644" spans="2:4" ht="15.75" customHeight="1" x14ac:dyDescent="0.25">
      <c r="B644" s="44"/>
      <c r="D644" s="69"/>
    </row>
    <row r="645" spans="2:4" ht="15.75" customHeight="1" x14ac:dyDescent="0.25">
      <c r="B645" s="44"/>
      <c r="D645" s="69"/>
    </row>
    <row r="646" spans="2:4" ht="15.75" customHeight="1" x14ac:dyDescent="0.25">
      <c r="B646" s="44"/>
      <c r="D646" s="69"/>
    </row>
    <row r="647" spans="2:4" ht="15.75" customHeight="1" x14ac:dyDescent="0.25">
      <c r="B647" s="44"/>
      <c r="D647" s="69"/>
    </row>
    <row r="648" spans="2:4" ht="15.75" customHeight="1" x14ac:dyDescent="0.25">
      <c r="B648" s="44"/>
      <c r="D648" s="69"/>
    </row>
    <row r="649" spans="2:4" ht="15.75" customHeight="1" x14ac:dyDescent="0.25">
      <c r="B649" s="44"/>
      <c r="D649" s="69"/>
    </row>
    <row r="650" spans="2:4" ht="15.75" customHeight="1" x14ac:dyDescent="0.25">
      <c r="B650" s="44"/>
      <c r="D650" s="69"/>
    </row>
    <row r="651" spans="2:4" ht="15.75" customHeight="1" x14ac:dyDescent="0.25">
      <c r="B651" s="44"/>
      <c r="D651" s="69"/>
    </row>
    <row r="652" spans="2:4" ht="15.75" customHeight="1" x14ac:dyDescent="0.25">
      <c r="B652" s="44"/>
      <c r="D652" s="69"/>
    </row>
    <row r="653" spans="2:4" ht="15.75" customHeight="1" x14ac:dyDescent="0.25">
      <c r="B653" s="44"/>
      <c r="D653" s="69"/>
    </row>
    <row r="654" spans="2:4" ht="15.75" customHeight="1" x14ac:dyDescent="0.25">
      <c r="B654" s="44"/>
      <c r="D654" s="69"/>
    </row>
    <row r="655" spans="2:4" ht="15.75" customHeight="1" x14ac:dyDescent="0.25">
      <c r="B655" s="44"/>
      <c r="D655" s="69"/>
    </row>
    <row r="656" spans="2:4" ht="15.75" customHeight="1" x14ac:dyDescent="0.25">
      <c r="B656" s="44"/>
      <c r="D656" s="69"/>
    </row>
    <row r="657" spans="2:4" ht="15.75" customHeight="1" x14ac:dyDescent="0.25">
      <c r="B657" s="44"/>
      <c r="D657" s="69"/>
    </row>
    <row r="658" spans="2:4" ht="15.75" customHeight="1" x14ac:dyDescent="0.25">
      <c r="B658" s="44"/>
      <c r="D658" s="69"/>
    </row>
    <row r="659" spans="2:4" ht="15.75" customHeight="1" x14ac:dyDescent="0.25">
      <c r="B659" s="44"/>
      <c r="D659" s="69"/>
    </row>
    <row r="660" spans="2:4" ht="15.75" customHeight="1" x14ac:dyDescent="0.25">
      <c r="B660" s="44"/>
      <c r="D660" s="69"/>
    </row>
    <row r="661" spans="2:4" ht="15.75" customHeight="1" x14ac:dyDescent="0.25">
      <c r="B661" s="44"/>
      <c r="D661" s="69"/>
    </row>
    <row r="662" spans="2:4" ht="15.75" customHeight="1" x14ac:dyDescent="0.25">
      <c r="B662" s="44"/>
      <c r="D662" s="69"/>
    </row>
    <row r="663" spans="2:4" ht="15.75" customHeight="1" x14ac:dyDescent="0.25">
      <c r="B663" s="44"/>
      <c r="D663" s="69"/>
    </row>
    <row r="664" spans="2:4" ht="15.75" customHeight="1" x14ac:dyDescent="0.25">
      <c r="B664" s="44"/>
      <c r="D664" s="69"/>
    </row>
    <row r="665" spans="2:4" ht="15.75" customHeight="1" x14ac:dyDescent="0.25">
      <c r="B665" s="44"/>
      <c r="D665" s="69"/>
    </row>
    <row r="666" spans="2:4" ht="15.75" customHeight="1" x14ac:dyDescent="0.25">
      <c r="B666" s="44"/>
      <c r="D666" s="69"/>
    </row>
    <row r="667" spans="2:4" ht="15.75" customHeight="1" x14ac:dyDescent="0.25">
      <c r="B667" s="44"/>
      <c r="D667" s="69"/>
    </row>
    <row r="668" spans="2:4" ht="15.75" customHeight="1" x14ac:dyDescent="0.25">
      <c r="B668" s="44"/>
      <c r="D668" s="69"/>
    </row>
    <row r="669" spans="2:4" ht="15.75" customHeight="1" x14ac:dyDescent="0.25">
      <c r="B669" s="44"/>
      <c r="D669" s="69"/>
    </row>
    <row r="670" spans="2:4" ht="15.75" customHeight="1" x14ac:dyDescent="0.25">
      <c r="B670" s="44"/>
      <c r="D670" s="69"/>
    </row>
    <row r="671" spans="2:4" ht="15.75" customHeight="1" x14ac:dyDescent="0.25">
      <c r="B671" s="44"/>
      <c r="D671" s="69"/>
    </row>
    <row r="672" spans="2:4" ht="15.75" customHeight="1" x14ac:dyDescent="0.25">
      <c r="B672" s="44"/>
      <c r="D672" s="69"/>
    </row>
    <row r="673" spans="2:4" ht="15.75" customHeight="1" x14ac:dyDescent="0.25">
      <c r="B673" s="44"/>
      <c r="D673" s="69"/>
    </row>
    <row r="674" spans="2:4" ht="15.75" customHeight="1" x14ac:dyDescent="0.25">
      <c r="B674" s="44"/>
      <c r="D674" s="69"/>
    </row>
    <row r="675" spans="2:4" ht="15.75" customHeight="1" x14ac:dyDescent="0.25">
      <c r="B675" s="44"/>
      <c r="D675" s="69"/>
    </row>
    <row r="676" spans="2:4" ht="15.75" customHeight="1" x14ac:dyDescent="0.25">
      <c r="B676" s="44"/>
      <c r="D676" s="69"/>
    </row>
    <row r="677" spans="2:4" ht="15.75" customHeight="1" x14ac:dyDescent="0.25">
      <c r="B677" s="44"/>
      <c r="D677" s="69"/>
    </row>
    <row r="678" spans="2:4" ht="15.75" customHeight="1" x14ac:dyDescent="0.25">
      <c r="B678" s="44"/>
      <c r="D678" s="69"/>
    </row>
    <row r="679" spans="2:4" ht="15.75" customHeight="1" x14ac:dyDescent="0.25">
      <c r="B679" s="44"/>
      <c r="D679" s="69"/>
    </row>
    <row r="680" spans="2:4" ht="15.75" customHeight="1" x14ac:dyDescent="0.25">
      <c r="B680" s="44"/>
      <c r="D680" s="69"/>
    </row>
    <row r="681" spans="2:4" ht="15.75" customHeight="1" x14ac:dyDescent="0.25">
      <c r="B681" s="44"/>
      <c r="D681" s="69"/>
    </row>
    <row r="682" spans="2:4" ht="15.75" customHeight="1" x14ac:dyDescent="0.25">
      <c r="B682" s="44"/>
      <c r="D682" s="69"/>
    </row>
    <row r="683" spans="2:4" ht="15.75" customHeight="1" x14ac:dyDescent="0.25">
      <c r="B683" s="44"/>
      <c r="D683" s="69"/>
    </row>
    <row r="684" spans="2:4" ht="15.75" customHeight="1" x14ac:dyDescent="0.25">
      <c r="B684" s="44"/>
      <c r="D684" s="69"/>
    </row>
    <row r="685" spans="2:4" ht="15.75" customHeight="1" x14ac:dyDescent="0.25">
      <c r="B685" s="44"/>
      <c r="D685" s="69"/>
    </row>
    <row r="686" spans="2:4" ht="15.75" customHeight="1" x14ac:dyDescent="0.25">
      <c r="B686" s="44"/>
      <c r="D686" s="69"/>
    </row>
    <row r="687" spans="2:4" ht="15.75" customHeight="1" x14ac:dyDescent="0.25">
      <c r="B687" s="44"/>
      <c r="D687" s="69"/>
    </row>
    <row r="688" spans="2:4" ht="15.75" customHeight="1" x14ac:dyDescent="0.25">
      <c r="B688" s="44"/>
      <c r="D688" s="69"/>
    </row>
    <row r="689" spans="2:4" ht="15.75" customHeight="1" x14ac:dyDescent="0.25">
      <c r="B689" s="44"/>
      <c r="D689" s="69"/>
    </row>
    <row r="690" spans="2:4" ht="15.75" customHeight="1" x14ac:dyDescent="0.25">
      <c r="B690" s="44"/>
      <c r="D690" s="69"/>
    </row>
    <row r="691" spans="2:4" ht="15.75" customHeight="1" x14ac:dyDescent="0.25">
      <c r="B691" s="44"/>
      <c r="D691" s="69"/>
    </row>
    <row r="692" spans="2:4" ht="15.75" customHeight="1" x14ac:dyDescent="0.25">
      <c r="B692" s="44"/>
      <c r="D692" s="69"/>
    </row>
    <row r="693" spans="2:4" ht="15.75" customHeight="1" x14ac:dyDescent="0.25">
      <c r="B693" s="44"/>
      <c r="D693" s="69"/>
    </row>
    <row r="694" spans="2:4" ht="15.75" customHeight="1" x14ac:dyDescent="0.25">
      <c r="B694" s="44"/>
      <c r="D694" s="69"/>
    </row>
    <row r="695" spans="2:4" ht="15.75" customHeight="1" x14ac:dyDescent="0.25">
      <c r="B695" s="44"/>
      <c r="D695" s="69"/>
    </row>
    <row r="696" spans="2:4" ht="15.75" customHeight="1" x14ac:dyDescent="0.25">
      <c r="B696" s="44"/>
      <c r="D696" s="69"/>
    </row>
    <row r="697" spans="2:4" ht="15.75" customHeight="1" x14ac:dyDescent="0.25">
      <c r="B697" s="44"/>
      <c r="D697" s="69"/>
    </row>
    <row r="698" spans="2:4" ht="15.75" customHeight="1" x14ac:dyDescent="0.25">
      <c r="B698" s="44"/>
      <c r="D698" s="69"/>
    </row>
    <row r="699" spans="2:4" ht="15.75" customHeight="1" x14ac:dyDescent="0.25">
      <c r="B699" s="44"/>
      <c r="D699" s="69"/>
    </row>
    <row r="700" spans="2:4" ht="15.75" customHeight="1" x14ac:dyDescent="0.25">
      <c r="B700" s="44"/>
      <c r="D700" s="69"/>
    </row>
    <row r="701" spans="2:4" ht="15.75" customHeight="1" x14ac:dyDescent="0.25">
      <c r="B701" s="44"/>
      <c r="D701" s="69"/>
    </row>
    <row r="702" spans="2:4" ht="15.75" customHeight="1" x14ac:dyDescent="0.25">
      <c r="B702" s="44"/>
      <c r="D702" s="69"/>
    </row>
    <row r="703" spans="2:4" ht="15.75" customHeight="1" x14ac:dyDescent="0.25">
      <c r="B703" s="44"/>
      <c r="D703" s="69"/>
    </row>
    <row r="704" spans="2:4" ht="15.75" customHeight="1" x14ac:dyDescent="0.25">
      <c r="B704" s="44"/>
      <c r="D704" s="69"/>
    </row>
    <row r="705" spans="2:4" ht="15.75" customHeight="1" x14ac:dyDescent="0.25">
      <c r="B705" s="44"/>
      <c r="D705" s="69"/>
    </row>
    <row r="706" spans="2:4" ht="15.75" customHeight="1" x14ac:dyDescent="0.25">
      <c r="B706" s="44"/>
      <c r="D706" s="69"/>
    </row>
    <row r="707" spans="2:4" ht="15.75" customHeight="1" x14ac:dyDescent="0.25">
      <c r="B707" s="44"/>
      <c r="D707" s="69"/>
    </row>
    <row r="708" spans="2:4" ht="15.75" customHeight="1" x14ac:dyDescent="0.25">
      <c r="B708" s="44"/>
      <c r="D708" s="69"/>
    </row>
    <row r="709" spans="2:4" ht="15.75" customHeight="1" x14ac:dyDescent="0.25">
      <c r="B709" s="44"/>
      <c r="D709" s="69"/>
    </row>
    <row r="710" spans="2:4" ht="15.75" customHeight="1" x14ac:dyDescent="0.25">
      <c r="B710" s="44"/>
      <c r="D710" s="69"/>
    </row>
    <row r="711" spans="2:4" ht="15.75" customHeight="1" x14ac:dyDescent="0.25">
      <c r="B711" s="44"/>
      <c r="D711" s="69"/>
    </row>
    <row r="712" spans="2:4" ht="15.75" customHeight="1" x14ac:dyDescent="0.25">
      <c r="B712" s="44"/>
      <c r="D712" s="69"/>
    </row>
    <row r="713" spans="2:4" ht="15.75" customHeight="1" x14ac:dyDescent="0.25">
      <c r="B713" s="44"/>
      <c r="D713" s="69"/>
    </row>
    <row r="714" spans="2:4" ht="15.75" customHeight="1" x14ac:dyDescent="0.25">
      <c r="B714" s="44"/>
      <c r="D714" s="69"/>
    </row>
    <row r="715" spans="2:4" ht="15.75" customHeight="1" x14ac:dyDescent="0.25">
      <c r="B715" s="44"/>
      <c r="D715" s="69"/>
    </row>
    <row r="716" spans="2:4" ht="15.75" customHeight="1" x14ac:dyDescent="0.25">
      <c r="B716" s="44"/>
      <c r="D716" s="69"/>
    </row>
    <row r="717" spans="2:4" ht="15.75" customHeight="1" x14ac:dyDescent="0.25">
      <c r="B717" s="44"/>
      <c r="D717" s="69"/>
    </row>
    <row r="718" spans="2:4" ht="15.75" customHeight="1" x14ac:dyDescent="0.25">
      <c r="B718" s="44"/>
      <c r="D718" s="69"/>
    </row>
    <row r="719" spans="2:4" ht="15.75" customHeight="1" x14ac:dyDescent="0.25">
      <c r="B719" s="44"/>
      <c r="D719" s="69"/>
    </row>
    <row r="720" spans="2:4" ht="15.75" customHeight="1" x14ac:dyDescent="0.25">
      <c r="B720" s="44"/>
      <c r="D720" s="69"/>
    </row>
    <row r="721" spans="2:4" ht="15.75" customHeight="1" x14ac:dyDescent="0.25">
      <c r="B721" s="44"/>
      <c r="D721" s="69"/>
    </row>
    <row r="722" spans="2:4" ht="15.75" customHeight="1" x14ac:dyDescent="0.25">
      <c r="B722" s="44"/>
      <c r="D722" s="69"/>
    </row>
    <row r="723" spans="2:4" ht="15.75" customHeight="1" x14ac:dyDescent="0.25">
      <c r="B723" s="44"/>
      <c r="D723" s="69"/>
    </row>
    <row r="724" spans="2:4" ht="15.75" customHeight="1" x14ac:dyDescent="0.25">
      <c r="B724" s="44"/>
      <c r="D724" s="69"/>
    </row>
    <row r="725" spans="2:4" ht="15.75" customHeight="1" x14ac:dyDescent="0.25">
      <c r="B725" s="44"/>
      <c r="D725" s="69"/>
    </row>
    <row r="726" spans="2:4" ht="15.75" customHeight="1" x14ac:dyDescent="0.25">
      <c r="B726" s="44"/>
      <c r="D726" s="69"/>
    </row>
    <row r="727" spans="2:4" ht="15.75" customHeight="1" x14ac:dyDescent="0.25">
      <c r="B727" s="44"/>
      <c r="D727" s="69"/>
    </row>
    <row r="728" spans="2:4" ht="15.75" customHeight="1" x14ac:dyDescent="0.25">
      <c r="B728" s="44"/>
      <c r="D728" s="69"/>
    </row>
    <row r="729" spans="2:4" ht="15.75" customHeight="1" x14ac:dyDescent="0.25">
      <c r="B729" s="44"/>
      <c r="D729" s="69"/>
    </row>
    <row r="730" spans="2:4" ht="15.75" customHeight="1" x14ac:dyDescent="0.25">
      <c r="B730" s="44"/>
      <c r="D730" s="69"/>
    </row>
    <row r="731" spans="2:4" ht="15.75" customHeight="1" x14ac:dyDescent="0.25">
      <c r="B731" s="44"/>
      <c r="D731" s="69"/>
    </row>
    <row r="732" spans="2:4" ht="15.75" customHeight="1" x14ac:dyDescent="0.25">
      <c r="B732" s="44"/>
      <c r="D732" s="69"/>
    </row>
    <row r="733" spans="2:4" ht="15.75" customHeight="1" x14ac:dyDescent="0.25">
      <c r="B733" s="44"/>
      <c r="D733" s="69"/>
    </row>
    <row r="734" spans="2:4" ht="15.75" customHeight="1" x14ac:dyDescent="0.25">
      <c r="B734" s="44"/>
      <c r="D734" s="69"/>
    </row>
    <row r="735" spans="2:4" ht="15.75" customHeight="1" x14ac:dyDescent="0.25">
      <c r="B735" s="44"/>
      <c r="D735" s="69"/>
    </row>
    <row r="736" spans="2:4" ht="15.75" customHeight="1" x14ac:dyDescent="0.25">
      <c r="B736" s="44"/>
      <c r="D736" s="69"/>
    </row>
    <row r="737" spans="2:4" ht="15.75" customHeight="1" x14ac:dyDescent="0.25">
      <c r="B737" s="44"/>
      <c r="D737" s="69"/>
    </row>
    <row r="738" spans="2:4" ht="15.75" customHeight="1" x14ac:dyDescent="0.25">
      <c r="B738" s="44"/>
      <c r="D738" s="69"/>
    </row>
    <row r="739" spans="2:4" ht="15.75" customHeight="1" x14ac:dyDescent="0.25">
      <c r="B739" s="44"/>
      <c r="D739" s="69"/>
    </row>
    <row r="740" spans="2:4" ht="15.75" customHeight="1" x14ac:dyDescent="0.25">
      <c r="B740" s="44"/>
      <c r="D740" s="69"/>
    </row>
    <row r="741" spans="2:4" ht="15.75" customHeight="1" x14ac:dyDescent="0.25">
      <c r="B741" s="44"/>
      <c r="D741" s="69"/>
    </row>
    <row r="742" spans="2:4" ht="15.75" customHeight="1" x14ac:dyDescent="0.25">
      <c r="B742" s="44"/>
      <c r="D742" s="69"/>
    </row>
    <row r="743" spans="2:4" ht="15.75" customHeight="1" x14ac:dyDescent="0.25">
      <c r="B743" s="44"/>
      <c r="D743" s="69"/>
    </row>
    <row r="744" spans="2:4" ht="15.75" customHeight="1" x14ac:dyDescent="0.25">
      <c r="B744" s="44"/>
      <c r="D744" s="69"/>
    </row>
    <row r="745" spans="2:4" ht="15.75" customHeight="1" x14ac:dyDescent="0.25">
      <c r="B745" s="44"/>
      <c r="D745" s="69"/>
    </row>
    <row r="746" spans="2:4" ht="15.75" customHeight="1" x14ac:dyDescent="0.25">
      <c r="B746" s="44"/>
      <c r="D746" s="69"/>
    </row>
    <row r="747" spans="2:4" ht="15.75" customHeight="1" x14ac:dyDescent="0.25">
      <c r="B747" s="44"/>
      <c r="D747" s="69"/>
    </row>
    <row r="748" spans="2:4" ht="15.75" customHeight="1" x14ac:dyDescent="0.25">
      <c r="B748" s="44"/>
      <c r="D748" s="69"/>
    </row>
    <row r="749" spans="2:4" ht="15.75" customHeight="1" x14ac:dyDescent="0.25">
      <c r="B749" s="44"/>
      <c r="D749" s="69"/>
    </row>
    <row r="750" spans="2:4" ht="15.75" customHeight="1" x14ac:dyDescent="0.25">
      <c r="B750" s="44"/>
      <c r="D750" s="69"/>
    </row>
    <row r="751" spans="2:4" ht="15.75" customHeight="1" x14ac:dyDescent="0.25">
      <c r="B751" s="44"/>
      <c r="D751" s="69"/>
    </row>
    <row r="752" spans="2:4" ht="15.75" customHeight="1" x14ac:dyDescent="0.25">
      <c r="B752" s="44"/>
      <c r="D752" s="69"/>
    </row>
    <row r="753" spans="2:4" ht="15.75" customHeight="1" x14ac:dyDescent="0.25">
      <c r="B753" s="44"/>
      <c r="D753" s="69"/>
    </row>
    <row r="754" spans="2:4" ht="15.75" customHeight="1" x14ac:dyDescent="0.25">
      <c r="B754" s="44"/>
      <c r="D754" s="69"/>
    </row>
    <row r="755" spans="2:4" ht="15.75" customHeight="1" x14ac:dyDescent="0.25">
      <c r="B755" s="44"/>
      <c r="D755" s="69"/>
    </row>
    <row r="756" spans="2:4" ht="15.75" customHeight="1" x14ac:dyDescent="0.25">
      <c r="B756" s="44"/>
      <c r="D756" s="69"/>
    </row>
    <row r="757" spans="2:4" ht="15.75" customHeight="1" x14ac:dyDescent="0.25">
      <c r="B757" s="44"/>
      <c r="D757" s="69"/>
    </row>
    <row r="758" spans="2:4" ht="15.75" customHeight="1" x14ac:dyDescent="0.25">
      <c r="B758" s="44"/>
      <c r="D758" s="69"/>
    </row>
    <row r="759" spans="2:4" ht="15.75" customHeight="1" x14ac:dyDescent="0.25">
      <c r="B759" s="44"/>
      <c r="D759" s="69"/>
    </row>
    <row r="760" spans="2:4" ht="15.75" customHeight="1" x14ac:dyDescent="0.25">
      <c r="B760" s="44"/>
      <c r="D760" s="69"/>
    </row>
    <row r="761" spans="2:4" ht="15.75" customHeight="1" x14ac:dyDescent="0.25">
      <c r="B761" s="44"/>
      <c r="D761" s="69"/>
    </row>
    <row r="762" spans="2:4" ht="15.75" customHeight="1" x14ac:dyDescent="0.25">
      <c r="B762" s="44"/>
      <c r="D762" s="69"/>
    </row>
    <row r="763" spans="2:4" ht="15.75" customHeight="1" x14ac:dyDescent="0.25">
      <c r="B763" s="44"/>
      <c r="D763" s="69"/>
    </row>
    <row r="764" spans="2:4" ht="15.75" customHeight="1" x14ac:dyDescent="0.25">
      <c r="B764" s="44"/>
      <c r="D764" s="69"/>
    </row>
    <row r="765" spans="2:4" ht="15.75" customHeight="1" x14ac:dyDescent="0.25">
      <c r="B765" s="44"/>
      <c r="D765" s="69"/>
    </row>
    <row r="766" spans="2:4" ht="15.75" customHeight="1" x14ac:dyDescent="0.25">
      <c r="B766" s="44"/>
      <c r="D766" s="69"/>
    </row>
    <row r="767" spans="2:4" ht="15.75" customHeight="1" x14ac:dyDescent="0.25">
      <c r="B767" s="44"/>
      <c r="D767" s="69"/>
    </row>
    <row r="768" spans="2:4" ht="15.75" customHeight="1" x14ac:dyDescent="0.25">
      <c r="B768" s="44"/>
      <c r="D768" s="69"/>
    </row>
    <row r="769" spans="2:4" ht="15.75" customHeight="1" x14ac:dyDescent="0.25">
      <c r="B769" s="44"/>
      <c r="D769" s="69"/>
    </row>
    <row r="770" spans="2:4" ht="15.75" customHeight="1" x14ac:dyDescent="0.25">
      <c r="B770" s="44"/>
      <c r="D770" s="69"/>
    </row>
    <row r="771" spans="2:4" ht="15.75" customHeight="1" x14ac:dyDescent="0.25">
      <c r="B771" s="44"/>
      <c r="D771" s="69"/>
    </row>
    <row r="772" spans="2:4" ht="15.75" customHeight="1" x14ac:dyDescent="0.25">
      <c r="B772" s="44"/>
      <c r="D772" s="69"/>
    </row>
    <row r="773" spans="2:4" ht="15.75" customHeight="1" x14ac:dyDescent="0.25">
      <c r="B773" s="44"/>
      <c r="D773" s="69"/>
    </row>
    <row r="774" spans="2:4" ht="15.75" customHeight="1" x14ac:dyDescent="0.25">
      <c r="B774" s="44"/>
      <c r="D774" s="69"/>
    </row>
    <row r="775" spans="2:4" ht="15.75" customHeight="1" x14ac:dyDescent="0.25">
      <c r="B775" s="44"/>
      <c r="D775" s="69"/>
    </row>
    <row r="776" spans="2:4" ht="15.75" customHeight="1" x14ac:dyDescent="0.25">
      <c r="B776" s="44"/>
      <c r="D776" s="69"/>
    </row>
    <row r="777" spans="2:4" ht="15.75" customHeight="1" x14ac:dyDescent="0.25">
      <c r="B777" s="44"/>
      <c r="D777" s="69"/>
    </row>
    <row r="778" spans="2:4" ht="15.75" customHeight="1" x14ac:dyDescent="0.25">
      <c r="B778" s="44"/>
      <c r="D778" s="69"/>
    </row>
    <row r="779" spans="2:4" ht="15.75" customHeight="1" x14ac:dyDescent="0.25">
      <c r="B779" s="44"/>
      <c r="D779" s="69"/>
    </row>
    <row r="780" spans="2:4" ht="15.75" customHeight="1" x14ac:dyDescent="0.25">
      <c r="B780" s="44"/>
      <c r="D780" s="69"/>
    </row>
    <row r="781" spans="2:4" ht="15.75" customHeight="1" x14ac:dyDescent="0.25">
      <c r="B781" s="44"/>
      <c r="D781" s="69"/>
    </row>
    <row r="782" spans="2:4" ht="15.75" customHeight="1" x14ac:dyDescent="0.25">
      <c r="B782" s="44"/>
      <c r="D782" s="69"/>
    </row>
    <row r="783" spans="2:4" ht="15.75" customHeight="1" x14ac:dyDescent="0.25">
      <c r="B783" s="44"/>
      <c r="D783" s="69"/>
    </row>
    <row r="784" spans="2:4" ht="15.75" customHeight="1" x14ac:dyDescent="0.25">
      <c r="B784" s="44"/>
      <c r="D784" s="69"/>
    </row>
    <row r="785" spans="2:4" ht="15.75" customHeight="1" x14ac:dyDescent="0.25">
      <c r="B785" s="44"/>
      <c r="D785" s="69"/>
    </row>
    <row r="786" spans="2:4" ht="15.75" customHeight="1" x14ac:dyDescent="0.25">
      <c r="B786" s="44"/>
      <c r="D786" s="69"/>
    </row>
    <row r="787" spans="2:4" ht="15.75" customHeight="1" x14ac:dyDescent="0.25">
      <c r="B787" s="44"/>
      <c r="D787" s="69"/>
    </row>
    <row r="788" spans="2:4" ht="15.75" customHeight="1" x14ac:dyDescent="0.25">
      <c r="B788" s="44"/>
      <c r="D788" s="69"/>
    </row>
    <row r="789" spans="2:4" ht="15.75" customHeight="1" x14ac:dyDescent="0.25">
      <c r="B789" s="44"/>
      <c r="D789" s="69"/>
    </row>
    <row r="790" spans="2:4" ht="15.75" customHeight="1" x14ac:dyDescent="0.25">
      <c r="B790" s="44"/>
      <c r="D790" s="69"/>
    </row>
    <row r="791" spans="2:4" ht="15.75" customHeight="1" x14ac:dyDescent="0.25">
      <c r="B791" s="44"/>
      <c r="D791" s="69"/>
    </row>
    <row r="792" spans="2:4" ht="15.75" customHeight="1" x14ac:dyDescent="0.25">
      <c r="B792" s="44"/>
      <c r="D792" s="69"/>
    </row>
    <row r="793" spans="2:4" ht="15.75" customHeight="1" x14ac:dyDescent="0.25">
      <c r="B793" s="44"/>
      <c r="D793" s="69"/>
    </row>
    <row r="794" spans="2:4" ht="15.75" customHeight="1" x14ac:dyDescent="0.25">
      <c r="B794" s="44"/>
      <c r="D794" s="69"/>
    </row>
    <row r="795" spans="2:4" ht="15.75" customHeight="1" x14ac:dyDescent="0.25">
      <c r="B795" s="44"/>
      <c r="D795" s="69"/>
    </row>
    <row r="796" spans="2:4" ht="15.75" customHeight="1" x14ac:dyDescent="0.25">
      <c r="B796" s="44"/>
      <c r="D796" s="69"/>
    </row>
    <row r="797" spans="2:4" ht="15.75" customHeight="1" x14ac:dyDescent="0.25">
      <c r="B797" s="44"/>
      <c r="D797" s="69"/>
    </row>
    <row r="798" spans="2:4" ht="15.75" customHeight="1" x14ac:dyDescent="0.25">
      <c r="B798" s="44"/>
      <c r="D798" s="69"/>
    </row>
    <row r="799" spans="2:4" ht="15.75" customHeight="1" x14ac:dyDescent="0.25">
      <c r="B799" s="44"/>
      <c r="D799" s="69"/>
    </row>
    <row r="800" spans="2:4" ht="15.75" customHeight="1" x14ac:dyDescent="0.25">
      <c r="B800" s="44"/>
      <c r="D800" s="69"/>
    </row>
    <row r="801" spans="2:4" ht="15.75" customHeight="1" x14ac:dyDescent="0.25">
      <c r="B801" s="44"/>
      <c r="D801" s="69"/>
    </row>
    <row r="802" spans="2:4" ht="15.75" customHeight="1" x14ac:dyDescent="0.25">
      <c r="B802" s="44"/>
      <c r="D802" s="69"/>
    </row>
    <row r="803" spans="2:4" ht="15.75" customHeight="1" x14ac:dyDescent="0.25">
      <c r="B803" s="44"/>
      <c r="D803" s="69"/>
    </row>
    <row r="804" spans="2:4" ht="15.75" customHeight="1" x14ac:dyDescent="0.25">
      <c r="B804" s="44"/>
      <c r="D804" s="69"/>
    </row>
    <row r="805" spans="2:4" ht="15.75" customHeight="1" x14ac:dyDescent="0.25">
      <c r="B805" s="44"/>
      <c r="D805" s="69"/>
    </row>
    <row r="806" spans="2:4" ht="15.75" customHeight="1" x14ac:dyDescent="0.25">
      <c r="B806" s="44"/>
      <c r="D806" s="69"/>
    </row>
    <row r="807" spans="2:4" ht="15.75" customHeight="1" x14ac:dyDescent="0.25">
      <c r="B807" s="44"/>
      <c r="D807" s="69"/>
    </row>
    <row r="808" spans="2:4" ht="15.75" customHeight="1" x14ac:dyDescent="0.25">
      <c r="B808" s="44"/>
      <c r="D808" s="69"/>
    </row>
    <row r="809" spans="2:4" ht="15.75" customHeight="1" x14ac:dyDescent="0.25">
      <c r="B809" s="44"/>
      <c r="D809" s="69"/>
    </row>
    <row r="810" spans="2:4" ht="15.75" customHeight="1" x14ac:dyDescent="0.25">
      <c r="B810" s="44"/>
      <c r="D810" s="69"/>
    </row>
    <row r="811" spans="2:4" ht="15.75" customHeight="1" x14ac:dyDescent="0.25">
      <c r="B811" s="44"/>
      <c r="D811" s="69"/>
    </row>
    <row r="812" spans="2:4" ht="15.75" customHeight="1" x14ac:dyDescent="0.25">
      <c r="B812" s="44"/>
      <c r="D812" s="69"/>
    </row>
    <row r="813" spans="2:4" ht="15.75" customHeight="1" x14ac:dyDescent="0.25">
      <c r="B813" s="44"/>
      <c r="D813" s="69"/>
    </row>
    <row r="814" spans="2:4" ht="15.75" customHeight="1" x14ac:dyDescent="0.25">
      <c r="B814" s="44"/>
      <c r="D814" s="69"/>
    </row>
    <row r="815" spans="2:4" ht="15.75" customHeight="1" x14ac:dyDescent="0.25">
      <c r="B815" s="44"/>
      <c r="D815" s="69"/>
    </row>
    <row r="816" spans="2:4" ht="15.75" customHeight="1" x14ac:dyDescent="0.25">
      <c r="B816" s="44"/>
      <c r="D816" s="69"/>
    </row>
    <row r="817" spans="2:4" ht="15.75" customHeight="1" x14ac:dyDescent="0.25">
      <c r="B817" s="44"/>
      <c r="D817" s="69"/>
    </row>
    <row r="818" spans="2:4" ht="15.75" customHeight="1" x14ac:dyDescent="0.25">
      <c r="B818" s="44"/>
      <c r="D818" s="69"/>
    </row>
    <row r="819" spans="2:4" ht="15.75" customHeight="1" x14ac:dyDescent="0.25">
      <c r="B819" s="44"/>
      <c r="D819" s="69"/>
    </row>
    <row r="820" spans="2:4" ht="15.75" customHeight="1" x14ac:dyDescent="0.25">
      <c r="B820" s="44"/>
      <c r="D820" s="69"/>
    </row>
    <row r="821" spans="2:4" ht="15.75" customHeight="1" x14ac:dyDescent="0.25">
      <c r="B821" s="44"/>
      <c r="D821" s="69"/>
    </row>
    <row r="822" spans="2:4" ht="15.75" customHeight="1" x14ac:dyDescent="0.25">
      <c r="B822" s="44"/>
      <c r="D822" s="69"/>
    </row>
    <row r="823" spans="2:4" ht="15.75" customHeight="1" x14ac:dyDescent="0.25">
      <c r="B823" s="44"/>
      <c r="D823" s="69"/>
    </row>
    <row r="824" spans="2:4" ht="15.75" customHeight="1" x14ac:dyDescent="0.25">
      <c r="B824" s="44"/>
      <c r="D824" s="69"/>
    </row>
    <row r="825" spans="2:4" ht="15.75" customHeight="1" x14ac:dyDescent="0.25">
      <c r="B825" s="44"/>
      <c r="D825" s="69"/>
    </row>
    <row r="826" spans="2:4" ht="15.75" customHeight="1" x14ac:dyDescent="0.25">
      <c r="B826" s="44"/>
      <c r="D826" s="69"/>
    </row>
    <row r="827" spans="2:4" ht="15.75" customHeight="1" x14ac:dyDescent="0.25">
      <c r="B827" s="44"/>
      <c r="D827" s="69"/>
    </row>
    <row r="828" spans="2:4" ht="15.75" customHeight="1" x14ac:dyDescent="0.25">
      <c r="B828" s="44"/>
      <c r="D828" s="69"/>
    </row>
    <row r="829" spans="2:4" ht="15.75" customHeight="1" x14ac:dyDescent="0.25">
      <c r="B829" s="44"/>
      <c r="D829" s="69"/>
    </row>
    <row r="830" spans="2:4" ht="15.75" customHeight="1" x14ac:dyDescent="0.25">
      <c r="B830" s="44"/>
      <c r="D830" s="69"/>
    </row>
    <row r="831" spans="2:4" ht="15.75" customHeight="1" x14ac:dyDescent="0.25">
      <c r="B831" s="44"/>
      <c r="D831" s="69"/>
    </row>
    <row r="832" spans="2:4" ht="15.75" customHeight="1" x14ac:dyDescent="0.25">
      <c r="B832" s="44"/>
      <c r="D832" s="69"/>
    </row>
    <row r="833" spans="2:4" ht="15.75" customHeight="1" x14ac:dyDescent="0.25">
      <c r="B833" s="44"/>
      <c r="D833" s="69"/>
    </row>
    <row r="834" spans="2:4" ht="15.75" customHeight="1" x14ac:dyDescent="0.25">
      <c r="B834" s="44"/>
      <c r="D834" s="69"/>
    </row>
    <row r="835" spans="2:4" ht="15.75" customHeight="1" x14ac:dyDescent="0.25">
      <c r="B835" s="44"/>
      <c r="D835" s="69"/>
    </row>
    <row r="836" spans="2:4" ht="15.75" customHeight="1" x14ac:dyDescent="0.25">
      <c r="B836" s="44"/>
      <c r="D836" s="69"/>
    </row>
    <row r="837" spans="2:4" ht="15.75" customHeight="1" x14ac:dyDescent="0.25">
      <c r="B837" s="44"/>
      <c r="D837" s="69"/>
    </row>
    <row r="838" spans="2:4" ht="15.75" customHeight="1" x14ac:dyDescent="0.25">
      <c r="B838" s="44"/>
      <c r="D838" s="69"/>
    </row>
    <row r="839" spans="2:4" ht="15.75" customHeight="1" x14ac:dyDescent="0.25">
      <c r="B839" s="44"/>
      <c r="D839" s="69"/>
    </row>
    <row r="840" spans="2:4" ht="15.75" customHeight="1" x14ac:dyDescent="0.25">
      <c r="B840" s="44"/>
      <c r="D840" s="69"/>
    </row>
    <row r="841" spans="2:4" ht="15.75" customHeight="1" x14ac:dyDescent="0.25">
      <c r="B841" s="44"/>
      <c r="D841" s="69"/>
    </row>
    <row r="842" spans="2:4" ht="15.75" customHeight="1" x14ac:dyDescent="0.25">
      <c r="B842" s="44"/>
      <c r="D842" s="69"/>
    </row>
    <row r="843" spans="2:4" ht="15.75" customHeight="1" x14ac:dyDescent="0.25">
      <c r="B843" s="44"/>
      <c r="D843" s="69"/>
    </row>
    <row r="844" spans="2:4" ht="15.75" customHeight="1" x14ac:dyDescent="0.25">
      <c r="B844" s="44"/>
      <c r="D844" s="69"/>
    </row>
    <row r="845" spans="2:4" ht="15.75" customHeight="1" x14ac:dyDescent="0.25">
      <c r="B845" s="44"/>
      <c r="D845" s="69"/>
    </row>
    <row r="846" spans="2:4" ht="15.75" customHeight="1" x14ac:dyDescent="0.25">
      <c r="B846" s="44"/>
      <c r="D846" s="69"/>
    </row>
    <row r="847" spans="2:4" ht="15.75" customHeight="1" x14ac:dyDescent="0.25">
      <c r="B847" s="44"/>
      <c r="D847" s="69"/>
    </row>
    <row r="848" spans="2:4" ht="15.75" customHeight="1" x14ac:dyDescent="0.25">
      <c r="B848" s="44"/>
      <c r="D848" s="69"/>
    </row>
    <row r="849" spans="2:4" ht="15.75" customHeight="1" x14ac:dyDescent="0.25">
      <c r="B849" s="44"/>
      <c r="D849" s="69"/>
    </row>
    <row r="850" spans="2:4" ht="15.75" customHeight="1" x14ac:dyDescent="0.25">
      <c r="B850" s="44"/>
      <c r="D850" s="69"/>
    </row>
    <row r="851" spans="2:4" ht="15.75" customHeight="1" x14ac:dyDescent="0.25">
      <c r="B851" s="44"/>
      <c r="D851" s="69"/>
    </row>
    <row r="852" spans="2:4" ht="15.75" customHeight="1" x14ac:dyDescent="0.25">
      <c r="B852" s="44"/>
      <c r="D852" s="69"/>
    </row>
    <row r="853" spans="2:4" ht="15.75" customHeight="1" x14ac:dyDescent="0.25">
      <c r="B853" s="44"/>
      <c r="D853" s="69"/>
    </row>
    <row r="854" spans="2:4" ht="15.75" customHeight="1" x14ac:dyDescent="0.25">
      <c r="B854" s="44"/>
      <c r="D854" s="69"/>
    </row>
    <row r="855" spans="2:4" ht="15.75" customHeight="1" x14ac:dyDescent="0.25">
      <c r="B855" s="44"/>
      <c r="D855" s="69"/>
    </row>
    <row r="856" spans="2:4" ht="15.75" customHeight="1" x14ac:dyDescent="0.25">
      <c r="B856" s="44"/>
      <c r="D856" s="69"/>
    </row>
    <row r="857" spans="2:4" ht="15.75" customHeight="1" x14ac:dyDescent="0.25">
      <c r="B857" s="44"/>
      <c r="D857" s="69"/>
    </row>
    <row r="858" spans="2:4" ht="15.75" customHeight="1" x14ac:dyDescent="0.25">
      <c r="B858" s="44"/>
      <c r="D858" s="69"/>
    </row>
    <row r="859" spans="2:4" ht="15.75" customHeight="1" x14ac:dyDescent="0.25">
      <c r="B859" s="44"/>
      <c r="D859" s="69"/>
    </row>
    <row r="860" spans="2:4" ht="15.75" customHeight="1" x14ac:dyDescent="0.25">
      <c r="B860" s="44"/>
      <c r="D860" s="69"/>
    </row>
    <row r="861" spans="2:4" ht="15.75" customHeight="1" x14ac:dyDescent="0.25">
      <c r="B861" s="44"/>
      <c r="D861" s="69"/>
    </row>
    <row r="862" spans="2:4" ht="15.75" customHeight="1" x14ac:dyDescent="0.25">
      <c r="B862" s="44"/>
      <c r="D862" s="69"/>
    </row>
    <row r="863" spans="2:4" ht="15.75" customHeight="1" x14ac:dyDescent="0.25">
      <c r="B863" s="44"/>
      <c r="D863" s="69"/>
    </row>
    <row r="864" spans="2:4" ht="15.75" customHeight="1" x14ac:dyDescent="0.25">
      <c r="B864" s="44"/>
      <c r="D864" s="69"/>
    </row>
    <row r="865" spans="2:4" ht="15.75" customHeight="1" x14ac:dyDescent="0.25">
      <c r="B865" s="44"/>
      <c r="D865" s="69"/>
    </row>
    <row r="866" spans="2:4" ht="15.75" customHeight="1" x14ac:dyDescent="0.25">
      <c r="B866" s="44"/>
      <c r="D866" s="69"/>
    </row>
    <row r="867" spans="2:4" ht="15.75" customHeight="1" x14ac:dyDescent="0.25">
      <c r="B867" s="44"/>
      <c r="D867" s="69"/>
    </row>
    <row r="868" spans="2:4" ht="15.75" customHeight="1" x14ac:dyDescent="0.25">
      <c r="B868" s="44"/>
      <c r="D868" s="69"/>
    </row>
    <row r="869" spans="2:4" ht="15.75" customHeight="1" x14ac:dyDescent="0.25">
      <c r="B869" s="44"/>
      <c r="D869" s="69"/>
    </row>
    <row r="870" spans="2:4" ht="15.75" customHeight="1" x14ac:dyDescent="0.25">
      <c r="B870" s="44"/>
      <c r="D870" s="69"/>
    </row>
    <row r="871" spans="2:4" ht="15.75" customHeight="1" x14ac:dyDescent="0.25">
      <c r="B871" s="44"/>
      <c r="D871" s="69"/>
    </row>
    <row r="872" spans="2:4" ht="15.75" customHeight="1" x14ac:dyDescent="0.25">
      <c r="B872" s="44"/>
      <c r="D872" s="69"/>
    </row>
    <row r="873" spans="2:4" ht="15.75" customHeight="1" x14ac:dyDescent="0.25">
      <c r="B873" s="44"/>
      <c r="D873" s="69"/>
    </row>
    <row r="874" spans="2:4" ht="15.75" customHeight="1" x14ac:dyDescent="0.25">
      <c r="B874" s="44"/>
      <c r="D874" s="69"/>
    </row>
    <row r="875" spans="2:4" ht="15.75" customHeight="1" x14ac:dyDescent="0.25">
      <c r="B875" s="44"/>
      <c r="D875" s="69"/>
    </row>
    <row r="876" spans="2:4" ht="15.75" customHeight="1" x14ac:dyDescent="0.25">
      <c r="B876" s="44"/>
      <c r="D876" s="69"/>
    </row>
    <row r="877" spans="2:4" ht="15.75" customHeight="1" x14ac:dyDescent="0.25">
      <c r="B877" s="44"/>
      <c r="D877" s="69"/>
    </row>
    <row r="878" spans="2:4" ht="15.75" customHeight="1" x14ac:dyDescent="0.25">
      <c r="B878" s="44"/>
      <c r="D878" s="69"/>
    </row>
    <row r="879" spans="2:4" ht="15.75" customHeight="1" x14ac:dyDescent="0.25">
      <c r="B879" s="44"/>
      <c r="D879" s="69"/>
    </row>
    <row r="880" spans="2:4" ht="15.75" customHeight="1" x14ac:dyDescent="0.25">
      <c r="B880" s="44"/>
      <c r="D880" s="69"/>
    </row>
    <row r="881" spans="2:4" ht="15.75" customHeight="1" x14ac:dyDescent="0.25">
      <c r="B881" s="44"/>
      <c r="D881" s="69"/>
    </row>
    <row r="882" spans="2:4" ht="15.75" customHeight="1" x14ac:dyDescent="0.25">
      <c r="B882" s="44"/>
      <c r="D882" s="69"/>
    </row>
    <row r="883" spans="2:4" ht="15.75" customHeight="1" x14ac:dyDescent="0.25">
      <c r="B883" s="44"/>
      <c r="D883" s="69"/>
    </row>
    <row r="884" spans="2:4" ht="15.75" customHeight="1" x14ac:dyDescent="0.25">
      <c r="B884" s="44"/>
      <c r="D884" s="69"/>
    </row>
    <row r="885" spans="2:4" ht="15.75" customHeight="1" x14ac:dyDescent="0.25">
      <c r="B885" s="44"/>
      <c r="D885" s="69"/>
    </row>
    <row r="886" spans="2:4" ht="15.75" customHeight="1" x14ac:dyDescent="0.25">
      <c r="B886" s="44"/>
      <c r="D886" s="69"/>
    </row>
    <row r="887" spans="2:4" ht="15.75" customHeight="1" x14ac:dyDescent="0.25">
      <c r="B887" s="44"/>
      <c r="D887" s="69"/>
    </row>
    <row r="888" spans="2:4" ht="15.75" customHeight="1" x14ac:dyDescent="0.25">
      <c r="B888" s="44"/>
      <c r="D888" s="69"/>
    </row>
    <row r="889" spans="2:4" ht="15.75" customHeight="1" x14ac:dyDescent="0.25">
      <c r="B889" s="44"/>
      <c r="D889" s="69"/>
    </row>
    <row r="890" spans="2:4" ht="15.75" customHeight="1" x14ac:dyDescent="0.25">
      <c r="B890" s="44"/>
      <c r="D890" s="69"/>
    </row>
    <row r="891" spans="2:4" ht="15.75" customHeight="1" x14ac:dyDescent="0.25">
      <c r="B891" s="44"/>
      <c r="D891" s="69"/>
    </row>
    <row r="892" spans="2:4" ht="15.75" customHeight="1" x14ac:dyDescent="0.25">
      <c r="B892" s="44"/>
      <c r="D892" s="69"/>
    </row>
    <row r="893" spans="2:4" ht="15.75" customHeight="1" x14ac:dyDescent="0.25">
      <c r="B893" s="44"/>
      <c r="D893" s="69"/>
    </row>
    <row r="894" spans="2:4" ht="15.75" customHeight="1" x14ac:dyDescent="0.25">
      <c r="B894" s="44"/>
      <c r="D894" s="69"/>
    </row>
    <row r="895" spans="2:4" ht="15.75" customHeight="1" x14ac:dyDescent="0.25">
      <c r="B895" s="44"/>
      <c r="D895" s="69"/>
    </row>
    <row r="896" spans="2:4" ht="15.75" customHeight="1" x14ac:dyDescent="0.25">
      <c r="B896" s="44"/>
      <c r="D896" s="69"/>
    </row>
    <row r="897" spans="2:4" ht="15.75" customHeight="1" x14ac:dyDescent="0.25">
      <c r="B897" s="44"/>
      <c r="D897" s="69"/>
    </row>
    <row r="898" spans="2:4" ht="15.75" customHeight="1" x14ac:dyDescent="0.25">
      <c r="B898" s="44"/>
      <c r="D898" s="69"/>
    </row>
    <row r="899" spans="2:4" ht="15.75" customHeight="1" x14ac:dyDescent="0.25">
      <c r="B899" s="44"/>
      <c r="D899" s="69"/>
    </row>
    <row r="900" spans="2:4" ht="15.75" customHeight="1" x14ac:dyDescent="0.25">
      <c r="B900" s="44"/>
      <c r="D900" s="69"/>
    </row>
    <row r="901" spans="2:4" ht="15.75" customHeight="1" x14ac:dyDescent="0.25">
      <c r="B901" s="44"/>
      <c r="D901" s="69"/>
    </row>
    <row r="902" spans="2:4" ht="15.75" customHeight="1" x14ac:dyDescent="0.25">
      <c r="B902" s="44"/>
      <c r="D902" s="69"/>
    </row>
    <row r="903" spans="2:4" ht="15.75" customHeight="1" x14ac:dyDescent="0.25">
      <c r="B903" s="44"/>
      <c r="D903" s="69"/>
    </row>
    <row r="904" spans="2:4" ht="15.75" customHeight="1" x14ac:dyDescent="0.25">
      <c r="B904" s="44"/>
      <c r="D904" s="69"/>
    </row>
    <row r="905" spans="2:4" ht="15.75" customHeight="1" x14ac:dyDescent="0.25">
      <c r="B905" s="44"/>
      <c r="D905" s="69"/>
    </row>
    <row r="906" spans="2:4" ht="15.75" customHeight="1" x14ac:dyDescent="0.25">
      <c r="B906" s="44"/>
      <c r="D906" s="69"/>
    </row>
    <row r="907" spans="2:4" ht="15.75" customHeight="1" x14ac:dyDescent="0.25">
      <c r="B907" s="44"/>
      <c r="D907" s="69"/>
    </row>
    <row r="908" spans="2:4" ht="15.75" customHeight="1" x14ac:dyDescent="0.25">
      <c r="B908" s="44"/>
      <c r="D908" s="69"/>
    </row>
    <row r="909" spans="2:4" ht="15.75" customHeight="1" x14ac:dyDescent="0.25">
      <c r="B909" s="44"/>
      <c r="D909" s="69"/>
    </row>
    <row r="910" spans="2:4" ht="15.75" customHeight="1" x14ac:dyDescent="0.25">
      <c r="B910" s="44"/>
      <c r="D910" s="69"/>
    </row>
    <row r="911" spans="2:4" ht="15.75" customHeight="1" x14ac:dyDescent="0.25">
      <c r="B911" s="44"/>
      <c r="D911" s="69"/>
    </row>
    <row r="912" spans="2:4" ht="15.75" customHeight="1" x14ac:dyDescent="0.25">
      <c r="B912" s="44"/>
      <c r="D912" s="69"/>
    </row>
    <row r="913" spans="2:4" ht="15.75" customHeight="1" x14ac:dyDescent="0.25">
      <c r="B913" s="44"/>
      <c r="D913" s="69"/>
    </row>
    <row r="914" spans="2:4" ht="15.75" customHeight="1" x14ac:dyDescent="0.25">
      <c r="B914" s="44"/>
      <c r="D914" s="69"/>
    </row>
    <row r="915" spans="2:4" ht="15.75" customHeight="1" x14ac:dyDescent="0.25">
      <c r="B915" s="44"/>
      <c r="D915" s="69"/>
    </row>
    <row r="916" spans="2:4" ht="15.75" customHeight="1" x14ac:dyDescent="0.25">
      <c r="B916" s="44"/>
      <c r="D916" s="69"/>
    </row>
    <row r="917" spans="2:4" ht="15.75" customHeight="1" x14ac:dyDescent="0.25">
      <c r="B917" s="44"/>
      <c r="D917" s="69"/>
    </row>
    <row r="918" spans="2:4" ht="15.75" customHeight="1" x14ac:dyDescent="0.25">
      <c r="B918" s="44"/>
      <c r="D918" s="69"/>
    </row>
    <row r="919" spans="2:4" ht="15.75" customHeight="1" x14ac:dyDescent="0.25">
      <c r="B919" s="44"/>
      <c r="D919" s="69"/>
    </row>
    <row r="920" spans="2:4" ht="15.75" customHeight="1" x14ac:dyDescent="0.25">
      <c r="B920" s="44"/>
      <c r="D920" s="69"/>
    </row>
    <row r="921" spans="2:4" ht="15.75" customHeight="1" x14ac:dyDescent="0.25">
      <c r="B921" s="44"/>
      <c r="D921" s="69"/>
    </row>
    <row r="922" spans="2:4" ht="15.75" customHeight="1" x14ac:dyDescent="0.25">
      <c r="B922" s="44"/>
      <c r="D922" s="69"/>
    </row>
    <row r="923" spans="2:4" ht="15.75" customHeight="1" x14ac:dyDescent="0.25">
      <c r="B923" s="44"/>
      <c r="D923" s="69"/>
    </row>
    <row r="924" spans="2:4" ht="15.75" customHeight="1" x14ac:dyDescent="0.25">
      <c r="B924" s="44"/>
      <c r="D924" s="69"/>
    </row>
    <row r="925" spans="2:4" ht="15.75" customHeight="1" x14ac:dyDescent="0.25">
      <c r="B925" s="44"/>
      <c r="D925" s="69"/>
    </row>
    <row r="926" spans="2:4" ht="15.75" customHeight="1" x14ac:dyDescent="0.25">
      <c r="B926" s="44"/>
      <c r="D926" s="69"/>
    </row>
    <row r="927" spans="2:4" ht="15.75" customHeight="1" x14ac:dyDescent="0.25">
      <c r="B927" s="44"/>
      <c r="D927" s="69"/>
    </row>
    <row r="928" spans="2:4" ht="15.75" customHeight="1" x14ac:dyDescent="0.25">
      <c r="B928" s="44"/>
      <c r="D928" s="69"/>
    </row>
    <row r="929" spans="2:4" ht="15.75" customHeight="1" x14ac:dyDescent="0.25">
      <c r="B929" s="44"/>
      <c r="D929" s="69"/>
    </row>
    <row r="930" spans="2:4" ht="15.75" customHeight="1" x14ac:dyDescent="0.25">
      <c r="B930" s="44"/>
      <c r="D930" s="69"/>
    </row>
    <row r="931" spans="2:4" ht="15.75" customHeight="1" x14ac:dyDescent="0.25">
      <c r="B931" s="44"/>
      <c r="D931" s="69"/>
    </row>
    <row r="932" spans="2:4" ht="15.75" customHeight="1" x14ac:dyDescent="0.25">
      <c r="B932" s="44"/>
      <c r="D932" s="69"/>
    </row>
    <row r="933" spans="2:4" ht="15.75" customHeight="1" x14ac:dyDescent="0.25">
      <c r="B933" s="44"/>
      <c r="D933" s="69"/>
    </row>
    <row r="934" spans="2:4" ht="15.75" customHeight="1" x14ac:dyDescent="0.25">
      <c r="B934" s="44"/>
      <c r="D934" s="69"/>
    </row>
    <row r="935" spans="2:4" ht="15.75" customHeight="1" x14ac:dyDescent="0.25">
      <c r="B935" s="44"/>
      <c r="D935" s="69"/>
    </row>
    <row r="936" spans="2:4" ht="15.75" customHeight="1" x14ac:dyDescent="0.25">
      <c r="B936" s="44"/>
      <c r="D936" s="69"/>
    </row>
    <row r="937" spans="2:4" ht="15.75" customHeight="1" x14ac:dyDescent="0.25">
      <c r="B937" s="44"/>
      <c r="D937" s="69"/>
    </row>
    <row r="938" spans="2:4" ht="15.75" customHeight="1" x14ac:dyDescent="0.25">
      <c r="B938" s="44"/>
      <c r="D938" s="69"/>
    </row>
    <row r="939" spans="2:4" ht="15.75" customHeight="1" x14ac:dyDescent="0.25">
      <c r="B939" s="44"/>
      <c r="D939" s="69"/>
    </row>
    <row r="940" spans="2:4" ht="15.75" customHeight="1" x14ac:dyDescent="0.25">
      <c r="B940" s="44"/>
      <c r="D940" s="69"/>
    </row>
    <row r="941" spans="2:4" ht="15.75" customHeight="1" x14ac:dyDescent="0.25">
      <c r="B941" s="44"/>
      <c r="D941" s="69"/>
    </row>
    <row r="942" spans="2:4" ht="15.75" customHeight="1" x14ac:dyDescent="0.25">
      <c r="B942" s="44"/>
      <c r="D942" s="69"/>
    </row>
    <row r="943" spans="2:4" ht="15.75" customHeight="1" x14ac:dyDescent="0.25">
      <c r="B943" s="44"/>
      <c r="D943" s="69"/>
    </row>
    <row r="944" spans="2:4" ht="15.75" customHeight="1" x14ac:dyDescent="0.25">
      <c r="B944" s="44"/>
      <c r="D944" s="69"/>
    </row>
    <row r="945" spans="2:4" ht="15.75" customHeight="1" x14ac:dyDescent="0.25">
      <c r="B945" s="44"/>
      <c r="D945" s="69"/>
    </row>
    <row r="946" spans="2:4" ht="15.75" customHeight="1" x14ac:dyDescent="0.25">
      <c r="B946" s="44"/>
      <c r="D946" s="69"/>
    </row>
    <row r="947" spans="2:4" ht="15.75" customHeight="1" x14ac:dyDescent="0.25">
      <c r="B947" s="44"/>
      <c r="D947" s="69"/>
    </row>
    <row r="948" spans="2:4" ht="15.75" customHeight="1" x14ac:dyDescent="0.25">
      <c r="B948" s="44"/>
      <c r="D948" s="69"/>
    </row>
    <row r="949" spans="2:4" ht="15.75" customHeight="1" x14ac:dyDescent="0.25">
      <c r="B949" s="44"/>
      <c r="D949" s="69"/>
    </row>
    <row r="950" spans="2:4" ht="15.75" customHeight="1" x14ac:dyDescent="0.25">
      <c r="B950" s="44"/>
      <c r="D950" s="69"/>
    </row>
    <row r="951" spans="2:4" ht="15.75" customHeight="1" x14ac:dyDescent="0.25">
      <c r="B951" s="44"/>
      <c r="D951" s="69"/>
    </row>
    <row r="952" spans="2:4" ht="15.75" customHeight="1" x14ac:dyDescent="0.25">
      <c r="B952" s="44"/>
      <c r="D952" s="69"/>
    </row>
    <row r="953" spans="2:4" ht="15.75" customHeight="1" x14ac:dyDescent="0.25">
      <c r="B953" s="44"/>
      <c r="D953" s="69"/>
    </row>
    <row r="954" spans="2:4" ht="15.75" customHeight="1" x14ac:dyDescent="0.25">
      <c r="B954" s="44"/>
      <c r="D954" s="69"/>
    </row>
    <row r="955" spans="2:4" ht="15.75" customHeight="1" x14ac:dyDescent="0.25">
      <c r="B955" s="44"/>
      <c r="D955" s="69"/>
    </row>
    <row r="956" spans="2:4" ht="15.75" customHeight="1" x14ac:dyDescent="0.25">
      <c r="B956" s="44"/>
      <c r="D956" s="69"/>
    </row>
    <row r="957" spans="2:4" ht="15.75" customHeight="1" x14ac:dyDescent="0.25">
      <c r="B957" s="44"/>
      <c r="D957" s="69"/>
    </row>
    <row r="958" spans="2:4" ht="15.75" customHeight="1" x14ac:dyDescent="0.25">
      <c r="B958" s="44"/>
      <c r="D958" s="69"/>
    </row>
    <row r="959" spans="2:4" ht="15.75" customHeight="1" x14ac:dyDescent="0.25">
      <c r="B959" s="44"/>
      <c r="D959" s="69"/>
    </row>
    <row r="960" spans="2:4" ht="15.75" customHeight="1" x14ac:dyDescent="0.25">
      <c r="B960" s="44"/>
      <c r="D960" s="69"/>
    </row>
    <row r="961" spans="2:4" ht="15.75" customHeight="1" x14ac:dyDescent="0.25">
      <c r="B961" s="44"/>
      <c r="D961" s="69"/>
    </row>
    <row r="962" spans="2:4" ht="15.75" customHeight="1" x14ac:dyDescent="0.25">
      <c r="B962" s="44"/>
      <c r="D962" s="69"/>
    </row>
    <row r="963" spans="2:4" ht="15.75" customHeight="1" x14ac:dyDescent="0.25">
      <c r="B963" s="44"/>
      <c r="D963" s="69"/>
    </row>
    <row r="964" spans="2:4" ht="15.75" customHeight="1" x14ac:dyDescent="0.25">
      <c r="B964" s="44"/>
      <c r="D964" s="69"/>
    </row>
    <row r="965" spans="2:4" ht="15.75" customHeight="1" x14ac:dyDescent="0.25">
      <c r="B965" s="44"/>
      <c r="D965" s="69"/>
    </row>
    <row r="966" spans="2:4" ht="15.75" customHeight="1" x14ac:dyDescent="0.25">
      <c r="B966" s="44"/>
      <c r="D966" s="69"/>
    </row>
    <row r="967" spans="2:4" ht="15.75" customHeight="1" x14ac:dyDescent="0.25">
      <c r="B967" s="44"/>
      <c r="D967" s="69"/>
    </row>
    <row r="968" spans="2:4" ht="15.75" customHeight="1" x14ac:dyDescent="0.25">
      <c r="B968" s="44"/>
      <c r="D968" s="69"/>
    </row>
    <row r="969" spans="2:4" ht="15.75" customHeight="1" x14ac:dyDescent="0.25">
      <c r="B969" s="44"/>
      <c r="D969" s="69"/>
    </row>
    <row r="970" spans="2:4" ht="15.75" customHeight="1" x14ac:dyDescent="0.25">
      <c r="B970" s="44"/>
      <c r="D970" s="69"/>
    </row>
    <row r="971" spans="2:4" ht="15.75" customHeight="1" x14ac:dyDescent="0.25">
      <c r="B971" s="44"/>
      <c r="D971" s="69"/>
    </row>
    <row r="972" spans="2:4" ht="15.75" customHeight="1" x14ac:dyDescent="0.25">
      <c r="B972" s="44"/>
      <c r="D972" s="69"/>
    </row>
    <row r="973" spans="2:4" ht="15.75" customHeight="1" x14ac:dyDescent="0.25">
      <c r="B973" s="44"/>
      <c r="D973" s="69"/>
    </row>
    <row r="974" spans="2:4" ht="15.75" customHeight="1" x14ac:dyDescent="0.25">
      <c r="B974" s="44"/>
      <c r="D974" s="69"/>
    </row>
    <row r="975" spans="2:4" ht="15.75" customHeight="1" x14ac:dyDescent="0.25">
      <c r="B975" s="44"/>
      <c r="D975" s="69"/>
    </row>
    <row r="976" spans="2:4" ht="15.75" customHeight="1" x14ac:dyDescent="0.25">
      <c r="B976" s="44"/>
      <c r="D976" s="69"/>
    </row>
    <row r="977" spans="2:4" ht="15.75" customHeight="1" x14ac:dyDescent="0.25">
      <c r="B977" s="44"/>
      <c r="D977" s="69"/>
    </row>
    <row r="978" spans="2:4" ht="15.75" customHeight="1" x14ac:dyDescent="0.25">
      <c r="B978" s="44"/>
      <c r="D978" s="69"/>
    </row>
    <row r="979" spans="2:4" ht="15.75" customHeight="1" x14ac:dyDescent="0.25">
      <c r="B979" s="44"/>
      <c r="D979" s="69"/>
    </row>
    <row r="980" spans="2:4" ht="15.75" customHeight="1" x14ac:dyDescent="0.25">
      <c r="B980" s="44"/>
      <c r="D980" s="69"/>
    </row>
    <row r="981" spans="2:4" ht="15.75" customHeight="1" x14ac:dyDescent="0.25">
      <c r="B981" s="44"/>
      <c r="D981" s="69"/>
    </row>
    <row r="982" spans="2:4" ht="15.75" customHeight="1" x14ac:dyDescent="0.25">
      <c r="B982" s="44"/>
      <c r="D982" s="69"/>
    </row>
    <row r="983" spans="2:4" ht="15.75" customHeight="1" x14ac:dyDescent="0.25">
      <c r="B983" s="44"/>
      <c r="D983" s="69"/>
    </row>
    <row r="984" spans="2:4" ht="15.75" customHeight="1" x14ac:dyDescent="0.25">
      <c r="B984" s="44"/>
      <c r="D984" s="69"/>
    </row>
    <row r="985" spans="2:4" ht="15.75" customHeight="1" x14ac:dyDescent="0.25">
      <c r="B985" s="44"/>
      <c r="D985" s="69"/>
    </row>
    <row r="986" spans="2:4" ht="15.75" customHeight="1" x14ac:dyDescent="0.25">
      <c r="B986" s="44"/>
      <c r="D986" s="69"/>
    </row>
    <row r="987" spans="2:4" ht="15.75" customHeight="1" x14ac:dyDescent="0.25">
      <c r="B987" s="44"/>
      <c r="D987" s="69"/>
    </row>
    <row r="988" spans="2:4" ht="15.75" customHeight="1" x14ac:dyDescent="0.25">
      <c r="B988" s="44"/>
      <c r="D988" s="69"/>
    </row>
    <row r="989" spans="2:4" ht="15.75" customHeight="1" x14ac:dyDescent="0.25">
      <c r="B989" s="44"/>
      <c r="D989" s="69"/>
    </row>
    <row r="990" spans="2:4" ht="15.75" customHeight="1" x14ac:dyDescent="0.25">
      <c r="B990" s="44"/>
      <c r="D990" s="69"/>
    </row>
    <row r="991" spans="2:4" ht="15.75" customHeight="1" x14ac:dyDescent="0.25">
      <c r="B991" s="44"/>
      <c r="D991" s="69"/>
    </row>
    <row r="992" spans="2:4" ht="15.75" customHeight="1" x14ac:dyDescent="0.25">
      <c r="B992" s="44"/>
      <c r="D992" s="69"/>
    </row>
    <row r="993" spans="2:4" ht="15.75" customHeight="1" x14ac:dyDescent="0.25">
      <c r="B993" s="44"/>
      <c r="D993" s="69"/>
    </row>
    <row r="994" spans="2:4" ht="15.75" customHeight="1" x14ac:dyDescent="0.25">
      <c r="B994" s="44"/>
      <c r="D994" s="69"/>
    </row>
    <row r="995" spans="2:4" ht="15.75" customHeight="1" x14ac:dyDescent="0.25">
      <c r="B995" s="44"/>
      <c r="D995" s="69"/>
    </row>
    <row r="996" spans="2:4" ht="15.75" customHeight="1" x14ac:dyDescent="0.25">
      <c r="B996" s="44"/>
      <c r="D996" s="69"/>
    </row>
    <row r="997" spans="2:4" ht="15.75" customHeight="1" x14ac:dyDescent="0.25">
      <c r="B997" s="44"/>
      <c r="D997" s="69"/>
    </row>
    <row r="998" spans="2:4" ht="15.75" customHeight="1" x14ac:dyDescent="0.25">
      <c r="B998" s="44"/>
      <c r="D998" s="69"/>
    </row>
    <row r="999" spans="2:4" ht="15.75" customHeight="1" x14ac:dyDescent="0.25">
      <c r="B999" s="44"/>
      <c r="D999" s="69"/>
    </row>
    <row r="1000" spans="2:4" ht="15.75" customHeight="1" x14ac:dyDescent="0.25">
      <c r="B1000" s="44"/>
      <c r="D1000" s="69"/>
    </row>
  </sheetData>
  <mergeCells count="108">
    <mergeCell ref="Q33:R33"/>
    <mergeCell ref="S33:T33"/>
    <mergeCell ref="U33:V33"/>
    <mergeCell ref="E34:F34"/>
    <mergeCell ref="G34:H34"/>
    <mergeCell ref="E74:F74"/>
    <mergeCell ref="G74:H74"/>
    <mergeCell ref="Q25:R25"/>
    <mergeCell ref="S25:T25"/>
    <mergeCell ref="U25:V25"/>
    <mergeCell ref="E26:F26"/>
    <mergeCell ref="G26:H26"/>
    <mergeCell ref="I26:J26"/>
    <mergeCell ref="K26:L26"/>
    <mergeCell ref="M26:N26"/>
    <mergeCell ref="O26:P26"/>
    <mergeCell ref="M74:N74"/>
    <mergeCell ref="O74:P74"/>
    <mergeCell ref="Q73:R73"/>
    <mergeCell ref="S73:T73"/>
    <mergeCell ref="U73:V73"/>
    <mergeCell ref="M66:N66"/>
    <mergeCell ref="O66:P66"/>
    <mergeCell ref="I58:J58"/>
    <mergeCell ref="E18:F18"/>
    <mergeCell ref="G18:H18"/>
    <mergeCell ref="I18:J18"/>
    <mergeCell ref="K18:L18"/>
    <mergeCell ref="M2:N2"/>
    <mergeCell ref="O2:P2"/>
    <mergeCell ref="Q9:R9"/>
    <mergeCell ref="S9:T9"/>
    <mergeCell ref="U9:V9"/>
    <mergeCell ref="E10:F10"/>
    <mergeCell ref="G10:H10"/>
    <mergeCell ref="M10:N10"/>
    <mergeCell ref="O10:P10"/>
    <mergeCell ref="Q17:R17"/>
    <mergeCell ref="S17:T17"/>
    <mergeCell ref="U17:V17"/>
    <mergeCell ref="M18:N18"/>
    <mergeCell ref="O18:P18"/>
    <mergeCell ref="Q1:R1"/>
    <mergeCell ref="S1:T1"/>
    <mergeCell ref="U1:V1"/>
    <mergeCell ref="E2:F2"/>
    <mergeCell ref="G2:H2"/>
    <mergeCell ref="I2:J2"/>
    <mergeCell ref="K2:L2"/>
    <mergeCell ref="I10:J10"/>
    <mergeCell ref="K10:L10"/>
    <mergeCell ref="E90:F90"/>
    <mergeCell ref="G90:H90"/>
    <mergeCell ref="M90:N90"/>
    <mergeCell ref="O90:P90"/>
    <mergeCell ref="Q89:R89"/>
    <mergeCell ref="S89:T89"/>
    <mergeCell ref="U89:V89"/>
    <mergeCell ref="I90:J90"/>
    <mergeCell ref="K90:L90"/>
    <mergeCell ref="S81:T81"/>
    <mergeCell ref="U81:V81"/>
    <mergeCell ref="E82:F82"/>
    <mergeCell ref="G82:H82"/>
    <mergeCell ref="I74:J74"/>
    <mergeCell ref="K74:L74"/>
    <mergeCell ref="I82:J82"/>
    <mergeCell ref="K82:L82"/>
    <mergeCell ref="M82:N82"/>
    <mergeCell ref="O82:P82"/>
    <mergeCell ref="Q81:R81"/>
    <mergeCell ref="Q65:R65"/>
    <mergeCell ref="S65:T65"/>
    <mergeCell ref="U65:V65"/>
    <mergeCell ref="E66:F66"/>
    <mergeCell ref="G66:H66"/>
    <mergeCell ref="I66:J66"/>
    <mergeCell ref="K66:L66"/>
    <mergeCell ref="M58:N58"/>
    <mergeCell ref="O58:P58"/>
    <mergeCell ref="M50:N50"/>
    <mergeCell ref="O50:P50"/>
    <mergeCell ref="Q57:R57"/>
    <mergeCell ref="S57:T57"/>
    <mergeCell ref="U57:V57"/>
    <mergeCell ref="E58:F58"/>
    <mergeCell ref="G58:H58"/>
    <mergeCell ref="S41:T41"/>
    <mergeCell ref="U41:V41"/>
    <mergeCell ref="M42:N42"/>
    <mergeCell ref="O42:P42"/>
    <mergeCell ref="Q49:R49"/>
    <mergeCell ref="S49:T49"/>
    <mergeCell ref="U49:V49"/>
    <mergeCell ref="E50:F50"/>
    <mergeCell ref="G50:H50"/>
    <mergeCell ref="I50:J50"/>
    <mergeCell ref="K50:L50"/>
    <mergeCell ref="K58:L58"/>
    <mergeCell ref="I34:J34"/>
    <mergeCell ref="K34:L34"/>
    <mergeCell ref="E42:F42"/>
    <mergeCell ref="G42:H42"/>
    <mergeCell ref="I42:J42"/>
    <mergeCell ref="K42:L42"/>
    <mergeCell ref="M34:N34"/>
    <mergeCell ref="O34:P34"/>
    <mergeCell ref="Q41:R41"/>
  </mergeCells>
  <pageMargins left="0.7" right="0.7" top="0.75" bottom="0.75" header="0" footer="0"/>
  <pageSetup paperSize="9"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400-000000000000}">
          <x14:formula1>
            <xm:f>Csapatok!$A$2:$A$12</xm:f>
          </x14:formula1>
          <xm:sqref>B2 D2 B10 D10 B18 D18 B26 D26 B34 D34 B42 D42 B50 D50 B58 D58 B66 D66 B74 D74 B82 D82 B90 D90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Munka6"/>
  <dimension ref="A1:V917"/>
  <sheetViews>
    <sheetView topLeftCell="B1" workbookViewId="0">
      <selection activeCell="J99" sqref="J99"/>
    </sheetView>
  </sheetViews>
  <sheetFormatPr defaultColWidth="14.42578125" defaultRowHeight="15" customHeight="1" x14ac:dyDescent="0.25"/>
  <cols>
    <col min="1" max="1" width="16.85546875" hidden="1" customWidth="1"/>
    <col min="2" max="2" width="35.140625" style="93" customWidth="1"/>
    <col min="3" max="3" width="9.140625" customWidth="1"/>
    <col min="4" max="4" width="31.140625" style="94" customWidth="1"/>
    <col min="5" max="14" width="8.7109375" customWidth="1"/>
    <col min="15" max="16" width="9.28515625" customWidth="1"/>
    <col min="17" max="21" width="10.7109375" customWidth="1"/>
    <col min="22" max="26" width="8.7109375" customWidth="1"/>
  </cols>
  <sheetData>
    <row r="1" spans="1:22" x14ac:dyDescent="0.25">
      <c r="Q1" s="89" t="s">
        <v>100</v>
      </c>
      <c r="R1" s="90"/>
      <c r="S1" s="91" t="s">
        <v>101</v>
      </c>
      <c r="T1" s="90"/>
      <c r="U1" s="91" t="s">
        <v>102</v>
      </c>
      <c r="V1" s="92"/>
    </row>
    <row r="2" spans="1:22" ht="18.75" x14ac:dyDescent="0.25">
      <c r="A2" s="16" t="str">
        <f>IF(B2="","",B2&amp;"|"&amp;D2)</f>
        <v>Csé-Team Labda Egylet II.|Szeged Squash SEII.</v>
      </c>
      <c r="B2" s="45" t="s">
        <v>33</v>
      </c>
      <c r="C2" s="46" t="s">
        <v>103</v>
      </c>
      <c r="D2" s="47" t="s">
        <v>39</v>
      </c>
      <c r="E2" s="87" t="s">
        <v>104</v>
      </c>
      <c r="F2" s="88"/>
      <c r="G2" s="87" t="s">
        <v>105</v>
      </c>
      <c r="H2" s="88"/>
      <c r="I2" s="85" t="s">
        <v>106</v>
      </c>
      <c r="J2" s="86"/>
      <c r="K2" s="87" t="s">
        <v>107</v>
      </c>
      <c r="L2" s="88"/>
      <c r="M2" s="85" t="s">
        <v>108</v>
      </c>
      <c r="N2" s="88"/>
      <c r="O2" s="85" t="s">
        <v>109</v>
      </c>
      <c r="P2" s="86"/>
      <c r="Q2" s="48">
        <f>IF(O3&gt;P3,1,0)+IF(O4&gt;P4,1,0)+IF(O5&gt;P5,1,0)+IF(O6&gt;P6,1,0)</f>
        <v>2</v>
      </c>
      <c r="R2" s="49">
        <f>IF(O3&lt;P3,1,0)+IF(O4&lt;P4,1,0)+IF(O5&lt;P5,1,0)+IF(O6&lt;P6,1,0)</f>
        <v>2</v>
      </c>
      <c r="S2" s="49">
        <f t="shared" ref="S2:T2" si="0">SUM(O3:O6)</f>
        <v>9</v>
      </c>
      <c r="T2" s="49">
        <f t="shared" si="0"/>
        <v>8</v>
      </c>
      <c r="U2" s="49">
        <f t="shared" ref="U2:V2" si="1">SUM(E3:E6,G3:G6,I3:I6,K3:K6,M3:M6)</f>
        <v>168</v>
      </c>
      <c r="V2" s="50">
        <f t="shared" si="1"/>
        <v>167</v>
      </c>
    </row>
    <row r="3" spans="1:22" ht="18.75" x14ac:dyDescent="0.3">
      <c r="B3" s="51" t="s">
        <v>112</v>
      </c>
      <c r="C3" s="52">
        <v>4</v>
      </c>
      <c r="D3" s="70" t="s">
        <v>153</v>
      </c>
      <c r="E3" s="54">
        <v>13</v>
      </c>
      <c r="F3" s="55">
        <v>11</v>
      </c>
      <c r="G3" s="54">
        <v>9</v>
      </c>
      <c r="H3" s="55">
        <v>11</v>
      </c>
      <c r="I3" s="56">
        <v>11</v>
      </c>
      <c r="J3" s="55">
        <v>9</v>
      </c>
      <c r="K3" s="54">
        <v>11</v>
      </c>
      <c r="L3" s="55">
        <v>5</v>
      </c>
      <c r="M3" s="56"/>
      <c r="N3" s="55"/>
      <c r="O3" s="56">
        <f t="shared" ref="O3:O6" si="2">IF(E3&gt;F3,1,0)+IF(G3&gt;H3,1,0)+IF(I3&gt;J3,1,0)+IF(K3&gt;L3,1,0)+IF(M3&gt;N3,1,0)</f>
        <v>3</v>
      </c>
      <c r="P3" s="55">
        <f t="shared" ref="P3:P6" si="3">IF(E3&lt;F3,1,0)+IF(G3&lt;H3,1,0)+IF(I3&lt;J3,1,0)+IF(K3&lt;L3,1,0)+IF(M3&lt;N3,1,0)</f>
        <v>1</v>
      </c>
    </row>
    <row r="4" spans="1:22" ht="18.75" x14ac:dyDescent="0.3">
      <c r="B4" s="57" t="s">
        <v>114</v>
      </c>
      <c r="C4" s="58">
        <v>3</v>
      </c>
      <c r="D4" s="71" t="s">
        <v>157</v>
      </c>
      <c r="E4" s="60">
        <v>10</v>
      </c>
      <c r="F4" s="61">
        <v>12</v>
      </c>
      <c r="G4" s="60">
        <v>3</v>
      </c>
      <c r="H4" s="61">
        <v>11</v>
      </c>
      <c r="I4" s="62">
        <v>11</v>
      </c>
      <c r="J4" s="61">
        <v>5</v>
      </c>
      <c r="K4" s="60">
        <v>11</v>
      </c>
      <c r="L4" s="61">
        <v>13</v>
      </c>
      <c r="M4" s="62"/>
      <c r="N4" s="61"/>
      <c r="O4" s="62">
        <f t="shared" si="2"/>
        <v>1</v>
      </c>
      <c r="P4" s="61">
        <f t="shared" si="3"/>
        <v>3</v>
      </c>
    </row>
    <row r="5" spans="1:22" ht="18.75" x14ac:dyDescent="0.3">
      <c r="B5" s="57" t="s">
        <v>165</v>
      </c>
      <c r="C5" s="58">
        <v>1</v>
      </c>
      <c r="D5" s="71" t="s">
        <v>127</v>
      </c>
      <c r="E5" s="60">
        <v>11</v>
      </c>
      <c r="F5" s="61">
        <v>9</v>
      </c>
      <c r="G5" s="60">
        <v>12</v>
      </c>
      <c r="H5" s="61">
        <v>10</v>
      </c>
      <c r="I5" s="62">
        <v>9</v>
      </c>
      <c r="J5" s="61">
        <v>11</v>
      </c>
      <c r="K5" s="60">
        <v>11</v>
      </c>
      <c r="L5" s="61">
        <v>8</v>
      </c>
      <c r="M5" s="62"/>
      <c r="N5" s="61"/>
      <c r="O5" s="62">
        <f t="shared" si="2"/>
        <v>3</v>
      </c>
      <c r="P5" s="61">
        <f t="shared" si="3"/>
        <v>1</v>
      </c>
    </row>
    <row r="6" spans="1:22" ht="15.75" customHeight="1" x14ac:dyDescent="0.3">
      <c r="B6" s="63" t="s">
        <v>148</v>
      </c>
      <c r="C6" s="64">
        <v>2</v>
      </c>
      <c r="D6" s="72" t="s">
        <v>166</v>
      </c>
      <c r="E6" s="66">
        <v>5</v>
      </c>
      <c r="F6" s="67">
        <v>11</v>
      </c>
      <c r="G6" s="66">
        <v>11</v>
      </c>
      <c r="H6" s="67">
        <v>9</v>
      </c>
      <c r="I6" s="68">
        <v>11</v>
      </c>
      <c r="J6" s="67">
        <v>13</v>
      </c>
      <c r="K6" s="66">
        <v>11</v>
      </c>
      <c r="L6" s="67">
        <v>8</v>
      </c>
      <c r="M6" s="68">
        <v>8</v>
      </c>
      <c r="N6" s="67">
        <v>11</v>
      </c>
      <c r="O6" s="68">
        <f t="shared" si="2"/>
        <v>2</v>
      </c>
      <c r="P6" s="67">
        <f t="shared" si="3"/>
        <v>3</v>
      </c>
    </row>
    <row r="9" spans="1:22" x14ac:dyDescent="0.25">
      <c r="Q9" s="89" t="s">
        <v>100</v>
      </c>
      <c r="R9" s="90"/>
      <c r="S9" s="91" t="s">
        <v>101</v>
      </c>
      <c r="T9" s="90"/>
      <c r="U9" s="91" t="s">
        <v>102</v>
      </c>
      <c r="V9" s="92"/>
    </row>
    <row r="10" spans="1:22" ht="18.75" x14ac:dyDescent="0.25">
      <c r="A10" s="16" t="str">
        <f>IF(B10="","",B10&amp;"|"&amp;D10)</f>
        <v>Soproni MAFC|Hajdúszoboszló SE</v>
      </c>
      <c r="B10" s="45" t="s">
        <v>21</v>
      </c>
      <c r="C10" s="46" t="s">
        <v>103</v>
      </c>
      <c r="D10" s="47" t="s">
        <v>30</v>
      </c>
      <c r="E10" s="87" t="s">
        <v>104</v>
      </c>
      <c r="F10" s="88"/>
      <c r="G10" s="87" t="s">
        <v>105</v>
      </c>
      <c r="H10" s="88"/>
      <c r="I10" s="85" t="s">
        <v>106</v>
      </c>
      <c r="J10" s="86"/>
      <c r="K10" s="87" t="s">
        <v>107</v>
      </c>
      <c r="L10" s="88"/>
      <c r="M10" s="85" t="s">
        <v>108</v>
      </c>
      <c r="N10" s="88"/>
      <c r="O10" s="85" t="s">
        <v>109</v>
      </c>
      <c r="P10" s="86"/>
      <c r="Q10" s="48">
        <f>IF(O11&gt;P11,1,0)+IF(O12&gt;P12,1,0)+IF(O13&gt;P13,1,0)+IF(O14&gt;P14,1,0)</f>
        <v>0</v>
      </c>
      <c r="R10" s="49">
        <f>IF(O11&lt;P11,1,0)+IF(O12&lt;P12,1,0)+IF(O13&lt;P13,1,0)+IF(O14&lt;P14,1,0)</f>
        <v>4</v>
      </c>
      <c r="S10" s="49">
        <f t="shared" ref="S10:T10" si="4">SUM(O11:O14)</f>
        <v>0</v>
      </c>
      <c r="T10" s="49">
        <f t="shared" si="4"/>
        <v>12</v>
      </c>
      <c r="U10" s="49">
        <f t="shared" ref="U10:V10" si="5">SUM(E11:E14,G11:G14,I11:I14,K11:K14,M11:M14)</f>
        <v>61</v>
      </c>
      <c r="V10" s="50">
        <f t="shared" si="5"/>
        <v>133</v>
      </c>
    </row>
    <row r="11" spans="1:22" ht="18.75" x14ac:dyDescent="0.3">
      <c r="B11" s="51"/>
      <c r="C11" s="52">
        <v>4</v>
      </c>
      <c r="D11" s="70"/>
      <c r="E11" s="54">
        <v>0</v>
      </c>
      <c r="F11" s="55">
        <v>11</v>
      </c>
      <c r="G11" s="54">
        <v>0</v>
      </c>
      <c r="H11" s="55">
        <v>11</v>
      </c>
      <c r="I11" s="56">
        <v>0</v>
      </c>
      <c r="J11" s="55">
        <v>11</v>
      </c>
      <c r="K11" s="54"/>
      <c r="L11" s="55"/>
      <c r="M11" s="56"/>
      <c r="N11" s="55"/>
      <c r="O11" s="56">
        <f t="shared" ref="O11:O14" si="6">IF(E11&gt;F11,1,0)+IF(G11&gt;H11,1,0)+IF(I11&gt;J11,1,0)+IF(K11&gt;L11,1,0)+IF(M11&gt;N11,1,0)</f>
        <v>0</v>
      </c>
      <c r="P11" s="55">
        <f t="shared" ref="P11:P14" si="7">IF(E11&lt;F11,1,0)+IF(G11&lt;H11,1,0)+IF(I11&lt;J11,1,0)+IF(K11&lt;L11,1,0)+IF(M11&lt;N11,1,0)</f>
        <v>3</v>
      </c>
    </row>
    <row r="12" spans="1:22" ht="18.75" x14ac:dyDescent="0.3">
      <c r="B12" s="57" t="s">
        <v>170</v>
      </c>
      <c r="C12" s="58">
        <v>3</v>
      </c>
      <c r="D12" s="71" t="s">
        <v>119</v>
      </c>
      <c r="E12" s="60">
        <v>7</v>
      </c>
      <c r="F12" s="61">
        <v>11</v>
      </c>
      <c r="G12" s="60">
        <v>7</v>
      </c>
      <c r="H12" s="61">
        <v>11</v>
      </c>
      <c r="I12" s="62">
        <v>8</v>
      </c>
      <c r="J12" s="61">
        <v>11</v>
      </c>
      <c r="K12" s="60"/>
      <c r="L12" s="61"/>
      <c r="M12" s="62"/>
      <c r="N12" s="61"/>
      <c r="O12" s="62">
        <f t="shared" si="6"/>
        <v>0</v>
      </c>
      <c r="P12" s="61">
        <f t="shared" si="7"/>
        <v>3</v>
      </c>
    </row>
    <row r="13" spans="1:22" ht="18.75" x14ac:dyDescent="0.3">
      <c r="B13" s="57" t="s">
        <v>147</v>
      </c>
      <c r="C13" s="58">
        <v>1</v>
      </c>
      <c r="D13" s="71" t="s">
        <v>138</v>
      </c>
      <c r="E13" s="60">
        <v>3</v>
      </c>
      <c r="F13" s="61">
        <v>11</v>
      </c>
      <c r="G13" s="60">
        <v>8</v>
      </c>
      <c r="H13" s="61">
        <v>11</v>
      </c>
      <c r="I13" s="62">
        <v>10</v>
      </c>
      <c r="J13" s="61">
        <v>12</v>
      </c>
      <c r="K13" s="60"/>
      <c r="L13" s="61"/>
      <c r="M13" s="62"/>
      <c r="N13" s="61"/>
      <c r="O13" s="62">
        <f t="shared" si="6"/>
        <v>0</v>
      </c>
      <c r="P13" s="61">
        <f t="shared" si="7"/>
        <v>3</v>
      </c>
    </row>
    <row r="14" spans="1:22" ht="18.75" x14ac:dyDescent="0.3">
      <c r="B14" s="63" t="s">
        <v>144</v>
      </c>
      <c r="C14" s="64">
        <v>2</v>
      </c>
      <c r="D14" s="72" t="s">
        <v>121</v>
      </c>
      <c r="E14" s="66">
        <v>9</v>
      </c>
      <c r="F14" s="67">
        <v>11</v>
      </c>
      <c r="G14" s="66">
        <v>5</v>
      </c>
      <c r="H14" s="67">
        <v>11</v>
      </c>
      <c r="I14" s="68">
        <v>4</v>
      </c>
      <c r="J14" s="67">
        <v>11</v>
      </c>
      <c r="K14" s="66"/>
      <c r="L14" s="67"/>
      <c r="M14" s="68"/>
      <c r="N14" s="67"/>
      <c r="O14" s="68">
        <f t="shared" si="6"/>
        <v>0</v>
      </c>
      <c r="P14" s="67">
        <f t="shared" si="7"/>
        <v>3</v>
      </c>
    </row>
    <row r="17" spans="1:22" x14ac:dyDescent="0.25">
      <c r="Q17" s="89" t="s">
        <v>100</v>
      </c>
      <c r="R17" s="90"/>
      <c r="S17" s="91" t="s">
        <v>101</v>
      </c>
      <c r="T17" s="90"/>
      <c r="U17" s="91" t="s">
        <v>102</v>
      </c>
      <c r="V17" s="92"/>
    </row>
    <row r="18" spans="1:22" ht="18.75" x14ac:dyDescent="0.25">
      <c r="A18" s="16" t="str">
        <f>IF(B18="","",B18&amp;"|"&amp;D18)</f>
        <v>Colosseum-Luxus SE|Fireballs</v>
      </c>
      <c r="B18" s="45" t="s">
        <v>24</v>
      </c>
      <c r="C18" s="46" t="s">
        <v>103</v>
      </c>
      <c r="D18" s="47" t="s">
        <v>27</v>
      </c>
      <c r="E18" s="87" t="s">
        <v>104</v>
      </c>
      <c r="F18" s="88"/>
      <c r="G18" s="87" t="s">
        <v>105</v>
      </c>
      <c r="H18" s="88"/>
      <c r="I18" s="85" t="s">
        <v>106</v>
      </c>
      <c r="J18" s="86"/>
      <c r="K18" s="87" t="s">
        <v>107</v>
      </c>
      <c r="L18" s="88"/>
      <c r="M18" s="85" t="s">
        <v>108</v>
      </c>
      <c r="N18" s="88"/>
      <c r="O18" s="85" t="s">
        <v>109</v>
      </c>
      <c r="P18" s="86"/>
      <c r="Q18" s="48">
        <f>IF(O19&gt;P19,1,0)+IF(O20&gt;P20,1,0)+IF(O21&gt;P21,1,0)+IF(O22&gt;P22,1,0)</f>
        <v>2</v>
      </c>
      <c r="R18" s="49">
        <f>IF(O19&lt;P19,1,0)+IF(O20&lt;P20,1,0)+IF(O21&lt;P21,1,0)+IF(O22&lt;P22,1,0)</f>
        <v>2</v>
      </c>
      <c r="S18" s="49">
        <f t="shared" ref="S18:T18" si="8">SUM(O19:O22)</f>
        <v>7</v>
      </c>
      <c r="T18" s="49">
        <f t="shared" si="8"/>
        <v>10</v>
      </c>
      <c r="U18" s="49">
        <f t="shared" ref="U18:V18" si="9">SUM(E19:E22,G19:G22,I19:I22,K19:K22,M19:M22)</f>
        <v>135</v>
      </c>
      <c r="V18" s="50">
        <f t="shared" si="9"/>
        <v>165</v>
      </c>
    </row>
    <row r="19" spans="1:22" ht="18.75" x14ac:dyDescent="0.3">
      <c r="B19" s="51" t="s">
        <v>132</v>
      </c>
      <c r="C19" s="52">
        <v>4</v>
      </c>
      <c r="D19" s="70" t="s">
        <v>158</v>
      </c>
      <c r="E19" s="54">
        <v>8</v>
      </c>
      <c r="F19" s="55">
        <v>11</v>
      </c>
      <c r="G19" s="54">
        <v>3</v>
      </c>
      <c r="H19" s="55">
        <v>11</v>
      </c>
      <c r="I19" s="56">
        <v>2</v>
      </c>
      <c r="J19" s="55">
        <v>11</v>
      </c>
      <c r="K19" s="54"/>
      <c r="L19" s="55"/>
      <c r="M19" s="56"/>
      <c r="N19" s="55"/>
      <c r="O19" s="56">
        <f t="shared" ref="O19:O22" si="10">IF(E19&gt;F19,1,0)+IF(G19&gt;H19,1,0)+IF(I19&gt;J19,1,0)+IF(K19&gt;L19,1,0)+IF(M19&gt;N19,1,0)</f>
        <v>0</v>
      </c>
      <c r="P19" s="55">
        <f t="shared" ref="P19:P22" si="11">IF(E19&lt;F19,1,0)+IF(G19&lt;H19,1,0)+IF(I19&lt;J19,1,0)+IF(K19&lt;L19,1,0)+IF(M19&lt;N19,1,0)</f>
        <v>3</v>
      </c>
    </row>
    <row r="20" spans="1:22" ht="18.75" x14ac:dyDescent="0.3">
      <c r="B20" s="57" t="s">
        <v>134</v>
      </c>
      <c r="C20" s="58">
        <v>3</v>
      </c>
      <c r="D20" s="71" t="s">
        <v>113</v>
      </c>
      <c r="E20" s="60">
        <v>1</v>
      </c>
      <c r="F20" s="61">
        <v>11</v>
      </c>
      <c r="G20" s="60">
        <v>5</v>
      </c>
      <c r="H20" s="61">
        <v>11</v>
      </c>
      <c r="I20" s="62">
        <v>11</v>
      </c>
      <c r="J20" s="61">
        <v>5</v>
      </c>
      <c r="K20" s="60">
        <v>6</v>
      </c>
      <c r="L20" s="61">
        <v>11</v>
      </c>
      <c r="M20" s="62"/>
      <c r="N20" s="61"/>
      <c r="O20" s="62">
        <f t="shared" si="10"/>
        <v>1</v>
      </c>
      <c r="P20" s="61">
        <f t="shared" si="11"/>
        <v>3</v>
      </c>
    </row>
    <row r="21" spans="1:22" ht="15.75" customHeight="1" x14ac:dyDescent="0.3">
      <c r="B21" s="57" t="s">
        <v>133</v>
      </c>
      <c r="C21" s="58">
        <v>1</v>
      </c>
      <c r="D21" s="71" t="s">
        <v>115</v>
      </c>
      <c r="E21" s="60">
        <v>12</v>
      </c>
      <c r="F21" s="61">
        <v>10</v>
      </c>
      <c r="G21" s="60">
        <v>11</v>
      </c>
      <c r="H21" s="61">
        <v>2</v>
      </c>
      <c r="I21" s="62">
        <v>9</v>
      </c>
      <c r="J21" s="61">
        <v>11</v>
      </c>
      <c r="K21" s="60">
        <v>3</v>
      </c>
      <c r="L21" s="61">
        <v>11</v>
      </c>
      <c r="M21" s="62">
        <v>12</v>
      </c>
      <c r="N21" s="61">
        <v>10</v>
      </c>
      <c r="O21" s="62">
        <f t="shared" si="10"/>
        <v>3</v>
      </c>
      <c r="P21" s="61">
        <f t="shared" si="11"/>
        <v>2</v>
      </c>
    </row>
    <row r="22" spans="1:22" ht="15.75" customHeight="1" x14ac:dyDescent="0.3">
      <c r="B22" s="63" t="s">
        <v>149</v>
      </c>
      <c r="C22" s="64">
        <v>2</v>
      </c>
      <c r="D22" s="72" t="s">
        <v>117</v>
      </c>
      <c r="E22" s="66">
        <v>12</v>
      </c>
      <c r="F22" s="67">
        <v>10</v>
      </c>
      <c r="G22" s="66">
        <v>10</v>
      </c>
      <c r="H22" s="67">
        <v>12</v>
      </c>
      <c r="I22" s="68">
        <v>11</v>
      </c>
      <c r="J22" s="67">
        <v>9</v>
      </c>
      <c r="K22" s="66">
        <v>8</v>
      </c>
      <c r="L22" s="67">
        <v>11</v>
      </c>
      <c r="M22" s="68">
        <v>11</v>
      </c>
      <c r="N22" s="67">
        <v>8</v>
      </c>
      <c r="O22" s="68">
        <f t="shared" si="10"/>
        <v>3</v>
      </c>
      <c r="P22" s="67">
        <f t="shared" si="11"/>
        <v>2</v>
      </c>
    </row>
    <row r="23" spans="1:22" ht="15.75" customHeight="1" x14ac:dyDescent="0.25"/>
    <row r="24" spans="1:22" ht="15.75" customHeight="1" x14ac:dyDescent="0.25"/>
    <row r="25" spans="1:22" ht="15.75" customHeight="1" x14ac:dyDescent="0.25">
      <c r="Q25" s="89" t="s">
        <v>100</v>
      </c>
      <c r="R25" s="90"/>
      <c r="S25" s="91" t="s">
        <v>101</v>
      </c>
      <c r="T25" s="90"/>
      <c r="U25" s="91" t="s">
        <v>102</v>
      </c>
      <c r="V25" s="92"/>
    </row>
    <row r="26" spans="1:22" ht="15.75" customHeight="1" x14ac:dyDescent="0.25">
      <c r="A26" s="16" t="str">
        <f>IF(B26="","",B26&amp;"|"&amp;D26)</f>
        <v>ESSE Balu Turbo|Pécsi Fallabda SE II</v>
      </c>
      <c r="B26" s="45" t="s">
        <v>17</v>
      </c>
      <c r="C26" s="46" t="s">
        <v>103</v>
      </c>
      <c r="D26" s="47" t="s">
        <v>18</v>
      </c>
      <c r="E26" s="87" t="s">
        <v>104</v>
      </c>
      <c r="F26" s="88"/>
      <c r="G26" s="87" t="s">
        <v>105</v>
      </c>
      <c r="H26" s="88"/>
      <c r="I26" s="85" t="s">
        <v>106</v>
      </c>
      <c r="J26" s="86"/>
      <c r="K26" s="87" t="s">
        <v>107</v>
      </c>
      <c r="L26" s="88"/>
      <c r="M26" s="85" t="s">
        <v>108</v>
      </c>
      <c r="N26" s="88"/>
      <c r="O26" s="85" t="s">
        <v>109</v>
      </c>
      <c r="P26" s="86"/>
      <c r="Q26" s="48">
        <f>IF(O27&gt;P27,1,0)+IF(O28&gt;P28,1,0)+IF(O29&gt;P29,1,0)+IF(O30&gt;P30,1,0)</f>
        <v>4</v>
      </c>
      <c r="R26" s="49">
        <f>IF(O27&lt;P27,1,0)+IF(O28&lt;P28,1,0)+IF(O29&lt;P29,1,0)+IF(O30&lt;P30,1,0)</f>
        <v>0</v>
      </c>
      <c r="S26" s="49">
        <f t="shared" ref="S26:T26" si="12">SUM(O27:O30)</f>
        <v>12</v>
      </c>
      <c r="T26" s="49">
        <f t="shared" si="12"/>
        <v>0</v>
      </c>
      <c r="U26" s="49">
        <f t="shared" ref="U26:V26" si="13">SUM(E27:E30,G27:G30,I27:I30,K27:K30,M27:M30)</f>
        <v>134</v>
      </c>
      <c r="V26" s="50">
        <f t="shared" si="13"/>
        <v>78</v>
      </c>
    </row>
    <row r="27" spans="1:22" ht="15.75" customHeight="1" x14ac:dyDescent="0.3">
      <c r="B27" s="51" t="s">
        <v>162</v>
      </c>
      <c r="C27" s="52">
        <v>4</v>
      </c>
      <c r="D27" s="70" t="s">
        <v>167</v>
      </c>
      <c r="E27" s="54">
        <v>11</v>
      </c>
      <c r="F27" s="55">
        <v>9</v>
      </c>
      <c r="G27" s="54">
        <v>12</v>
      </c>
      <c r="H27" s="55">
        <v>10</v>
      </c>
      <c r="I27" s="56">
        <v>12</v>
      </c>
      <c r="J27" s="55">
        <v>10</v>
      </c>
      <c r="K27" s="54"/>
      <c r="L27" s="55"/>
      <c r="M27" s="56"/>
      <c r="N27" s="55"/>
      <c r="O27" s="56">
        <f t="shared" ref="O27:O30" si="14">IF(E27&gt;F27,1,0)+IF(G27&gt;H27,1,0)+IF(I27&gt;J27,1,0)+IF(K27&gt;L27,1,0)+IF(M27&gt;N27,1,0)</f>
        <v>3</v>
      </c>
      <c r="P27" s="55">
        <f t="shared" ref="P27:P30" si="15">IF(E27&lt;F27,1,0)+IF(G27&lt;H27,1,0)+IF(I27&lt;J27,1,0)+IF(K27&lt;L27,1,0)+IF(M27&lt;N27,1,0)</f>
        <v>0</v>
      </c>
    </row>
    <row r="28" spans="1:22" ht="15.75" customHeight="1" x14ac:dyDescent="0.3">
      <c r="B28" s="57" t="s">
        <v>124</v>
      </c>
      <c r="C28" s="58">
        <v>3</v>
      </c>
      <c r="D28" s="71" t="s">
        <v>140</v>
      </c>
      <c r="E28" s="60">
        <v>11</v>
      </c>
      <c r="F28" s="61">
        <v>6</v>
      </c>
      <c r="G28" s="60">
        <v>11</v>
      </c>
      <c r="H28" s="61">
        <v>2</v>
      </c>
      <c r="I28" s="62">
        <v>11</v>
      </c>
      <c r="J28" s="61">
        <v>7</v>
      </c>
      <c r="K28" s="60"/>
      <c r="L28" s="61"/>
      <c r="M28" s="62"/>
      <c r="N28" s="61"/>
      <c r="O28" s="62">
        <f t="shared" si="14"/>
        <v>3</v>
      </c>
      <c r="P28" s="61">
        <f t="shared" si="15"/>
        <v>0</v>
      </c>
    </row>
    <row r="29" spans="1:22" ht="15.75" customHeight="1" x14ac:dyDescent="0.3">
      <c r="B29" s="57" t="s">
        <v>128</v>
      </c>
      <c r="C29" s="58">
        <v>1</v>
      </c>
      <c r="D29" s="71" t="s">
        <v>156</v>
      </c>
      <c r="E29" s="60">
        <v>11</v>
      </c>
      <c r="F29" s="61">
        <v>6</v>
      </c>
      <c r="G29" s="60">
        <v>11</v>
      </c>
      <c r="H29" s="61">
        <v>3</v>
      </c>
      <c r="I29" s="62">
        <v>11</v>
      </c>
      <c r="J29" s="61">
        <v>3</v>
      </c>
      <c r="K29" s="60"/>
      <c r="L29" s="61"/>
      <c r="M29" s="62"/>
      <c r="N29" s="61"/>
      <c r="O29" s="62">
        <f t="shared" si="14"/>
        <v>3</v>
      </c>
      <c r="P29" s="61">
        <f t="shared" si="15"/>
        <v>0</v>
      </c>
    </row>
    <row r="30" spans="1:22" ht="15.75" customHeight="1" x14ac:dyDescent="0.3">
      <c r="B30" s="63" t="s">
        <v>163</v>
      </c>
      <c r="C30" s="64">
        <v>2</v>
      </c>
      <c r="D30" s="72" t="s">
        <v>154</v>
      </c>
      <c r="E30" s="66">
        <v>11</v>
      </c>
      <c r="F30" s="67">
        <v>5</v>
      </c>
      <c r="G30" s="66">
        <v>11</v>
      </c>
      <c r="H30" s="67">
        <v>9</v>
      </c>
      <c r="I30" s="68">
        <v>11</v>
      </c>
      <c r="J30" s="67">
        <v>8</v>
      </c>
      <c r="K30" s="66"/>
      <c r="L30" s="67"/>
      <c r="M30" s="68"/>
      <c r="N30" s="67"/>
      <c r="O30" s="68">
        <f t="shared" si="14"/>
        <v>3</v>
      </c>
      <c r="P30" s="67">
        <f t="shared" si="15"/>
        <v>0</v>
      </c>
    </row>
    <row r="31" spans="1:22" ht="15.75" customHeight="1" x14ac:dyDescent="0.25"/>
    <row r="32" spans="1:22" ht="15.75" customHeight="1" x14ac:dyDescent="0.25"/>
    <row r="33" spans="1:22" ht="15.75" customHeight="1" x14ac:dyDescent="0.25">
      <c r="Q33" s="89" t="s">
        <v>100</v>
      </c>
      <c r="R33" s="90"/>
      <c r="S33" s="91" t="s">
        <v>101</v>
      </c>
      <c r="T33" s="90"/>
      <c r="U33" s="91" t="s">
        <v>102</v>
      </c>
      <c r="V33" s="92"/>
    </row>
    <row r="34" spans="1:22" ht="15.75" customHeight="1" x14ac:dyDescent="0.25">
      <c r="A34" s="16" t="str">
        <f>IF(B34="","",B34&amp;"|"&amp;D34)</f>
        <v>Szeged Squash SEII.|Hajdúszoboszló SE</v>
      </c>
      <c r="B34" s="45" t="s">
        <v>39</v>
      </c>
      <c r="C34" s="46" t="s">
        <v>103</v>
      </c>
      <c r="D34" s="47" t="s">
        <v>30</v>
      </c>
      <c r="E34" s="87" t="s">
        <v>104</v>
      </c>
      <c r="F34" s="88"/>
      <c r="G34" s="87" t="s">
        <v>105</v>
      </c>
      <c r="H34" s="88"/>
      <c r="I34" s="85" t="s">
        <v>106</v>
      </c>
      <c r="J34" s="86"/>
      <c r="K34" s="87" t="s">
        <v>107</v>
      </c>
      <c r="L34" s="88"/>
      <c r="M34" s="85" t="s">
        <v>108</v>
      </c>
      <c r="N34" s="88"/>
      <c r="O34" s="85" t="s">
        <v>109</v>
      </c>
      <c r="P34" s="86"/>
      <c r="Q34" s="48">
        <f>IF(O35&gt;P35,1,0)+IF(O36&gt;P36,1,0)+IF(O37&gt;P37,1,0)+IF(O38&gt;P38,1,0)</f>
        <v>1</v>
      </c>
      <c r="R34" s="49">
        <f>IF(O35&lt;P35,1,0)+IF(O36&lt;P36,1,0)+IF(O37&lt;P37,1,0)+IF(O38&lt;P38,1,0)</f>
        <v>3</v>
      </c>
      <c r="S34" s="49">
        <f t="shared" ref="S34:T34" si="16">SUM(O35:O38)</f>
        <v>4</v>
      </c>
      <c r="T34" s="49">
        <f t="shared" si="16"/>
        <v>10</v>
      </c>
      <c r="U34" s="49">
        <f t="shared" ref="U34:V34" si="17">SUM(E35:E38,G35:G38,I35:I38,K35:K38,M35:M38)</f>
        <v>109</v>
      </c>
      <c r="V34" s="50">
        <f t="shared" si="17"/>
        <v>134</v>
      </c>
    </row>
    <row r="35" spans="1:22" ht="15.75" customHeight="1" x14ac:dyDescent="0.3">
      <c r="B35" s="51" t="s">
        <v>153</v>
      </c>
      <c r="C35" s="52">
        <v>4</v>
      </c>
      <c r="D35" s="70" t="s">
        <v>118</v>
      </c>
      <c r="E35" s="54">
        <v>8</v>
      </c>
      <c r="F35" s="55">
        <v>11</v>
      </c>
      <c r="G35" s="54">
        <v>5</v>
      </c>
      <c r="H35" s="55">
        <v>11</v>
      </c>
      <c r="I35" s="56">
        <v>11</v>
      </c>
      <c r="J35" s="55">
        <v>7</v>
      </c>
      <c r="K35" s="54">
        <v>2</v>
      </c>
      <c r="L35" s="55">
        <v>11</v>
      </c>
      <c r="M35" s="56"/>
      <c r="N35" s="55"/>
      <c r="O35" s="56">
        <f t="shared" ref="O35:O38" si="18">IF(E35&gt;F35,1,0)+IF(G35&gt;H35,1,0)+IF(I35&gt;J35,1,0)+IF(K35&gt;L35,1,0)+IF(M35&gt;N35,1,0)</f>
        <v>1</v>
      </c>
      <c r="P35" s="55">
        <f t="shared" ref="P35:P38" si="19">IF(E35&lt;F35,1,0)+IF(G35&lt;H35,1,0)+IF(I35&lt;J35,1,0)+IF(K35&lt;L35,1,0)+IF(M35&lt;N35,1,0)</f>
        <v>3</v>
      </c>
    </row>
    <row r="36" spans="1:22" ht="15.75" customHeight="1" x14ac:dyDescent="0.3">
      <c r="B36" s="57" t="s">
        <v>166</v>
      </c>
      <c r="C36" s="58">
        <v>3</v>
      </c>
      <c r="D36" s="71" t="s">
        <v>121</v>
      </c>
      <c r="E36" s="60">
        <v>11</v>
      </c>
      <c r="F36" s="61">
        <v>6</v>
      </c>
      <c r="G36" s="60">
        <v>11</v>
      </c>
      <c r="H36" s="61">
        <v>7</v>
      </c>
      <c r="I36" s="62">
        <v>8</v>
      </c>
      <c r="J36" s="61">
        <v>11</v>
      </c>
      <c r="K36" s="60">
        <v>11</v>
      </c>
      <c r="L36" s="61">
        <v>3</v>
      </c>
      <c r="M36" s="62"/>
      <c r="N36" s="61"/>
      <c r="O36" s="62">
        <f t="shared" si="18"/>
        <v>3</v>
      </c>
      <c r="P36" s="61">
        <f t="shared" si="19"/>
        <v>1</v>
      </c>
    </row>
    <row r="37" spans="1:22" ht="15.75" customHeight="1" x14ac:dyDescent="0.3">
      <c r="B37" s="57" t="s">
        <v>123</v>
      </c>
      <c r="C37" s="58">
        <v>1</v>
      </c>
      <c r="D37" s="71" t="s">
        <v>150</v>
      </c>
      <c r="E37" s="60">
        <v>9</v>
      </c>
      <c r="F37" s="61">
        <v>11</v>
      </c>
      <c r="G37" s="60">
        <v>5</v>
      </c>
      <c r="H37" s="61">
        <v>11</v>
      </c>
      <c r="I37" s="62">
        <v>10</v>
      </c>
      <c r="J37" s="61">
        <v>12</v>
      </c>
      <c r="K37" s="60"/>
      <c r="L37" s="61"/>
      <c r="M37" s="62"/>
      <c r="N37" s="61"/>
      <c r="O37" s="62">
        <f t="shared" si="18"/>
        <v>0</v>
      </c>
      <c r="P37" s="61">
        <f t="shared" si="19"/>
        <v>3</v>
      </c>
    </row>
    <row r="38" spans="1:22" ht="15.75" customHeight="1" x14ac:dyDescent="0.3">
      <c r="B38" s="57" t="s">
        <v>127</v>
      </c>
      <c r="C38" s="64">
        <v>2</v>
      </c>
      <c r="D38" s="72" t="s">
        <v>138</v>
      </c>
      <c r="E38" s="66">
        <v>4</v>
      </c>
      <c r="F38" s="67">
        <v>11</v>
      </c>
      <c r="G38" s="66">
        <v>8</v>
      </c>
      <c r="H38" s="67">
        <v>11</v>
      </c>
      <c r="I38" s="68">
        <v>6</v>
      </c>
      <c r="J38" s="67">
        <v>11</v>
      </c>
      <c r="K38" s="66"/>
      <c r="L38" s="67"/>
      <c r="M38" s="68"/>
      <c r="N38" s="67"/>
      <c r="O38" s="68">
        <f t="shared" si="18"/>
        <v>0</v>
      </c>
      <c r="P38" s="67">
        <f t="shared" si="19"/>
        <v>3</v>
      </c>
    </row>
    <row r="39" spans="1:22" ht="15.75" customHeight="1" x14ac:dyDescent="0.25"/>
    <row r="40" spans="1:22" ht="15.75" customHeight="1" x14ac:dyDescent="0.25"/>
    <row r="41" spans="1:22" ht="15.75" customHeight="1" x14ac:dyDescent="0.25">
      <c r="Q41" s="89" t="s">
        <v>100</v>
      </c>
      <c r="R41" s="90"/>
      <c r="S41" s="91" t="s">
        <v>101</v>
      </c>
      <c r="T41" s="90"/>
      <c r="U41" s="91" t="s">
        <v>102</v>
      </c>
      <c r="V41" s="92"/>
    </row>
    <row r="42" spans="1:22" ht="15.75" customHeight="1" x14ac:dyDescent="0.25">
      <c r="A42" s="16" t="str">
        <f>IF(B42="","",B42&amp;"|"&amp;D42)</f>
        <v>City Squash Club SE II.|ESSE Balu Turbo</v>
      </c>
      <c r="B42" s="45" t="s">
        <v>36</v>
      </c>
      <c r="C42" s="46" t="s">
        <v>103</v>
      </c>
      <c r="D42" s="47" t="s">
        <v>17</v>
      </c>
      <c r="E42" s="87" t="s">
        <v>104</v>
      </c>
      <c r="F42" s="88"/>
      <c r="G42" s="87" t="s">
        <v>105</v>
      </c>
      <c r="H42" s="88"/>
      <c r="I42" s="85" t="s">
        <v>106</v>
      </c>
      <c r="J42" s="86"/>
      <c r="K42" s="87" t="s">
        <v>107</v>
      </c>
      <c r="L42" s="88"/>
      <c r="M42" s="85" t="s">
        <v>108</v>
      </c>
      <c r="N42" s="88"/>
      <c r="O42" s="85" t="s">
        <v>109</v>
      </c>
      <c r="P42" s="86"/>
      <c r="Q42" s="48">
        <f>IF(O43&gt;P43,1,0)+IF(O44&gt;P44,1,0)+IF(O45&gt;P45,1,0)+IF(O46&gt;P46,1,0)</f>
        <v>0</v>
      </c>
      <c r="R42" s="49">
        <f>IF(O43&lt;P43,1,0)+IF(O44&lt;P44,1,0)+IF(O45&lt;P45,1,0)+IF(O46&lt;P46,1,0)</f>
        <v>4</v>
      </c>
      <c r="S42" s="49">
        <f t="shared" ref="S42:T42" si="20">SUM(O43:O46)</f>
        <v>2</v>
      </c>
      <c r="T42" s="49">
        <f t="shared" si="20"/>
        <v>12</v>
      </c>
      <c r="U42" s="49">
        <f t="shared" ref="U42:V42" si="21">SUM(E43:E46,G43:G46,I43:I46,K43:K46,M43:M46)</f>
        <v>73</v>
      </c>
      <c r="V42" s="50">
        <f t="shared" si="21"/>
        <v>147</v>
      </c>
    </row>
    <row r="43" spans="1:22" ht="15.75" customHeight="1" x14ac:dyDescent="0.3">
      <c r="B43" s="51" t="s">
        <v>168</v>
      </c>
      <c r="C43" s="52">
        <v>4</v>
      </c>
      <c r="D43" s="70" t="s">
        <v>162</v>
      </c>
      <c r="E43" s="54">
        <v>3</v>
      </c>
      <c r="F43" s="55">
        <v>11</v>
      </c>
      <c r="G43" s="54">
        <v>1</v>
      </c>
      <c r="H43" s="55">
        <v>11</v>
      </c>
      <c r="I43" s="56">
        <v>3</v>
      </c>
      <c r="J43" s="55">
        <v>11</v>
      </c>
      <c r="K43" s="54"/>
      <c r="L43" s="55"/>
      <c r="M43" s="56"/>
      <c r="N43" s="55"/>
      <c r="O43" s="56">
        <f t="shared" ref="O43:O46" si="22">IF(E43&gt;F43,1,0)+IF(G43&gt;H43,1,0)+IF(I43&gt;J43,1,0)+IF(K43&gt;L43,1,0)+IF(M43&gt;N43,1,0)</f>
        <v>0</v>
      </c>
      <c r="P43" s="55">
        <f t="shared" ref="P43:P46" si="23">IF(E43&lt;F43,1,0)+IF(G43&lt;H43,1,0)+IF(I43&lt;J43,1,0)+IF(K43&lt;L43,1,0)+IF(M43&lt;N43,1,0)</f>
        <v>3</v>
      </c>
    </row>
    <row r="44" spans="1:22" ht="15.75" customHeight="1" x14ac:dyDescent="0.3">
      <c r="B44" s="57" t="s">
        <v>159</v>
      </c>
      <c r="C44" s="58">
        <v>3</v>
      </c>
      <c r="D44" s="71" t="s">
        <v>124</v>
      </c>
      <c r="E44" s="60">
        <v>6</v>
      </c>
      <c r="F44" s="61">
        <v>11</v>
      </c>
      <c r="G44" s="60">
        <v>7</v>
      </c>
      <c r="H44" s="61">
        <v>11</v>
      </c>
      <c r="I44" s="62">
        <v>3</v>
      </c>
      <c r="J44" s="61">
        <v>11</v>
      </c>
      <c r="K44" s="60"/>
      <c r="L44" s="61"/>
      <c r="M44" s="62"/>
      <c r="N44" s="61"/>
      <c r="O44" s="62">
        <f t="shared" si="22"/>
        <v>0</v>
      </c>
      <c r="P44" s="61">
        <f t="shared" si="23"/>
        <v>3</v>
      </c>
    </row>
    <row r="45" spans="1:22" ht="15.75" customHeight="1" x14ac:dyDescent="0.3">
      <c r="B45" s="57" t="s">
        <v>169</v>
      </c>
      <c r="C45" s="58">
        <v>1</v>
      </c>
      <c r="D45" s="71" t="s">
        <v>128</v>
      </c>
      <c r="E45" s="60">
        <v>5</v>
      </c>
      <c r="F45" s="61">
        <v>11</v>
      </c>
      <c r="G45" s="60">
        <v>11</v>
      </c>
      <c r="H45" s="61">
        <v>6</v>
      </c>
      <c r="I45" s="62">
        <v>11</v>
      </c>
      <c r="J45" s="61">
        <v>9</v>
      </c>
      <c r="K45" s="60">
        <v>5</v>
      </c>
      <c r="L45" s="61">
        <v>11</v>
      </c>
      <c r="M45" s="62">
        <v>0</v>
      </c>
      <c r="N45" s="61">
        <v>11</v>
      </c>
      <c r="O45" s="62">
        <f t="shared" si="22"/>
        <v>2</v>
      </c>
      <c r="P45" s="61">
        <f t="shared" si="23"/>
        <v>3</v>
      </c>
    </row>
    <row r="46" spans="1:22" ht="15.75" customHeight="1" x14ac:dyDescent="0.3">
      <c r="B46" s="63" t="s">
        <v>161</v>
      </c>
      <c r="C46" s="64">
        <v>2</v>
      </c>
      <c r="D46" s="72" t="s">
        <v>163</v>
      </c>
      <c r="E46" s="66">
        <v>3</v>
      </c>
      <c r="F46" s="67">
        <v>11</v>
      </c>
      <c r="G46" s="66">
        <v>7</v>
      </c>
      <c r="H46" s="67">
        <v>11</v>
      </c>
      <c r="I46" s="68">
        <v>8</v>
      </c>
      <c r="J46" s="67">
        <v>11</v>
      </c>
      <c r="K46" s="66"/>
      <c r="L46" s="67"/>
      <c r="M46" s="68"/>
      <c r="N46" s="67"/>
      <c r="O46" s="68">
        <f t="shared" si="22"/>
        <v>0</v>
      </c>
      <c r="P46" s="67">
        <f t="shared" si="23"/>
        <v>3</v>
      </c>
    </row>
    <row r="47" spans="1:22" ht="15.75" customHeight="1" x14ac:dyDescent="0.25"/>
    <row r="48" spans="1:22" ht="15.75" customHeight="1" x14ac:dyDescent="0.25"/>
    <row r="49" spans="1:22" ht="15.75" customHeight="1" x14ac:dyDescent="0.25">
      <c r="Q49" s="89" t="s">
        <v>100</v>
      </c>
      <c r="R49" s="90"/>
      <c r="S49" s="91" t="s">
        <v>101</v>
      </c>
      <c r="T49" s="90"/>
      <c r="U49" s="91" t="s">
        <v>102</v>
      </c>
      <c r="V49" s="92"/>
    </row>
    <row r="50" spans="1:22" ht="15.75" customHeight="1" x14ac:dyDescent="0.25">
      <c r="A50" s="16" t="str">
        <f>IF(B50="","",B50&amp;"|"&amp;D50)</f>
        <v>Soproni MAFC|Fireballs</v>
      </c>
      <c r="B50" s="45" t="s">
        <v>21</v>
      </c>
      <c r="C50" s="46" t="s">
        <v>103</v>
      </c>
      <c r="D50" s="47" t="s">
        <v>27</v>
      </c>
      <c r="E50" s="87" t="s">
        <v>104</v>
      </c>
      <c r="F50" s="88"/>
      <c r="G50" s="87" t="s">
        <v>105</v>
      </c>
      <c r="H50" s="88"/>
      <c r="I50" s="85" t="s">
        <v>106</v>
      </c>
      <c r="J50" s="86"/>
      <c r="K50" s="87" t="s">
        <v>107</v>
      </c>
      <c r="L50" s="88"/>
      <c r="M50" s="85" t="s">
        <v>108</v>
      </c>
      <c r="N50" s="88"/>
      <c r="O50" s="85" t="s">
        <v>109</v>
      </c>
      <c r="P50" s="86"/>
      <c r="Q50" s="48">
        <f>IF(O51&gt;P51,1,0)+IF(O52&gt;P52,1,0)+IF(O53&gt;P53,1,0)+IF(O54&gt;P54,1,0)</f>
        <v>1</v>
      </c>
      <c r="R50" s="49">
        <f>IF(O51&lt;P51,1,0)+IF(O52&lt;P52,1,0)+IF(O53&lt;P53,1,0)+IF(O54&lt;P54,1,0)</f>
        <v>3</v>
      </c>
      <c r="S50" s="49">
        <f t="shared" ref="S50:T50" si="24">SUM(O51:O54)</f>
        <v>5</v>
      </c>
      <c r="T50" s="49">
        <f t="shared" si="24"/>
        <v>11</v>
      </c>
      <c r="U50" s="49">
        <f t="shared" ref="U50:V50" si="25">SUM(E51:E54,G51:G54,I51:I54,K51:K54,M51:M54)</f>
        <v>96</v>
      </c>
      <c r="V50" s="50">
        <f t="shared" si="25"/>
        <v>164</v>
      </c>
    </row>
    <row r="51" spans="1:22" ht="15.75" customHeight="1" x14ac:dyDescent="0.3">
      <c r="B51" s="51"/>
      <c r="C51" s="52">
        <v>4</v>
      </c>
      <c r="D51" s="70"/>
      <c r="E51" s="54">
        <v>0</v>
      </c>
      <c r="F51" s="55">
        <v>11</v>
      </c>
      <c r="G51" s="54">
        <v>0</v>
      </c>
      <c r="H51" s="55">
        <v>11</v>
      </c>
      <c r="I51" s="56">
        <v>0</v>
      </c>
      <c r="J51" s="55">
        <v>11</v>
      </c>
      <c r="K51" s="54"/>
      <c r="L51" s="55"/>
      <c r="M51" s="56"/>
      <c r="N51" s="55"/>
      <c r="O51" s="56">
        <f t="shared" ref="O51:O54" si="26">IF(E51&gt;F51,1,0)+IF(G51&gt;H51,1,0)+IF(I51&gt;J51,1,0)+IF(K51&gt;L51,1,0)+IF(M51&gt;N51,1,0)</f>
        <v>0</v>
      </c>
      <c r="P51" s="55">
        <f t="shared" ref="P51:P54" si="27">IF(E51&lt;F51,1,0)+IF(G51&lt;H51,1,0)+IF(I51&lt;J51,1,0)+IF(K51&lt;L51,1,0)+IF(M51&lt;N51,1,0)</f>
        <v>3</v>
      </c>
    </row>
    <row r="52" spans="1:22" ht="15.75" customHeight="1" x14ac:dyDescent="0.3">
      <c r="B52" s="57" t="s">
        <v>170</v>
      </c>
      <c r="C52" s="58">
        <v>3</v>
      </c>
      <c r="D52" s="71" t="s">
        <v>113</v>
      </c>
      <c r="E52" s="60">
        <v>11</v>
      </c>
      <c r="F52" s="61">
        <v>7</v>
      </c>
      <c r="G52" s="60">
        <v>4</v>
      </c>
      <c r="H52" s="61">
        <v>11</v>
      </c>
      <c r="I52" s="62">
        <v>3</v>
      </c>
      <c r="J52" s="61">
        <v>11</v>
      </c>
      <c r="K52" s="60">
        <v>6</v>
      </c>
      <c r="L52" s="61">
        <v>11</v>
      </c>
      <c r="M52" s="62"/>
      <c r="N52" s="61"/>
      <c r="O52" s="62">
        <f t="shared" si="26"/>
        <v>1</v>
      </c>
      <c r="P52" s="61">
        <f t="shared" si="27"/>
        <v>3</v>
      </c>
    </row>
    <row r="53" spans="1:22" ht="15.75" customHeight="1" x14ac:dyDescent="0.3">
      <c r="B53" s="57" t="s">
        <v>147</v>
      </c>
      <c r="C53" s="58">
        <v>1</v>
      </c>
      <c r="D53" s="71" t="s">
        <v>115</v>
      </c>
      <c r="E53" s="60">
        <v>10</v>
      </c>
      <c r="F53" s="61">
        <v>12</v>
      </c>
      <c r="G53" s="60">
        <v>11</v>
      </c>
      <c r="H53" s="61">
        <v>7</v>
      </c>
      <c r="I53" s="62">
        <v>13</v>
      </c>
      <c r="J53" s="61">
        <v>11</v>
      </c>
      <c r="K53" s="60">
        <v>4</v>
      </c>
      <c r="L53" s="61">
        <v>11</v>
      </c>
      <c r="M53" s="62">
        <v>11</v>
      </c>
      <c r="N53" s="61">
        <v>9</v>
      </c>
      <c r="O53" s="62">
        <f t="shared" si="26"/>
        <v>3</v>
      </c>
      <c r="P53" s="61">
        <f t="shared" si="27"/>
        <v>2</v>
      </c>
    </row>
    <row r="54" spans="1:22" ht="15.75" customHeight="1" x14ac:dyDescent="0.3">
      <c r="B54" s="63" t="s">
        <v>144</v>
      </c>
      <c r="C54" s="64">
        <v>2</v>
      </c>
      <c r="D54" s="72" t="s">
        <v>120</v>
      </c>
      <c r="E54" s="66">
        <v>3</v>
      </c>
      <c r="F54" s="67">
        <v>11</v>
      </c>
      <c r="G54" s="66">
        <v>2</v>
      </c>
      <c r="H54" s="67">
        <v>11</v>
      </c>
      <c r="I54" s="68">
        <v>11</v>
      </c>
      <c r="J54" s="67">
        <v>8</v>
      </c>
      <c r="K54" s="66">
        <v>7</v>
      </c>
      <c r="L54" s="67">
        <v>11</v>
      </c>
      <c r="M54" s="68"/>
      <c r="N54" s="67"/>
      <c r="O54" s="68">
        <f t="shared" si="26"/>
        <v>1</v>
      </c>
      <c r="P54" s="67">
        <f t="shared" si="27"/>
        <v>3</v>
      </c>
    </row>
    <row r="55" spans="1:22" ht="15.75" customHeight="1" x14ac:dyDescent="0.25"/>
    <row r="56" spans="1:22" ht="15.75" customHeight="1" x14ac:dyDescent="0.25"/>
    <row r="57" spans="1:22" ht="15.75" customHeight="1" x14ac:dyDescent="0.25">
      <c r="Q57" s="89" t="s">
        <v>100</v>
      </c>
      <c r="R57" s="90"/>
      <c r="S57" s="91" t="s">
        <v>101</v>
      </c>
      <c r="T57" s="90"/>
      <c r="U57" s="91" t="s">
        <v>102</v>
      </c>
      <c r="V57" s="92"/>
    </row>
    <row r="58" spans="1:22" ht="15.75" customHeight="1" x14ac:dyDescent="0.25">
      <c r="A58" s="16" t="str">
        <f>IF(B58="","",B58&amp;"|"&amp;D58)</f>
        <v>Colosseum-Luxus SE|City Squash Club SE II.</v>
      </c>
      <c r="B58" s="45" t="s">
        <v>24</v>
      </c>
      <c r="C58" s="46" t="s">
        <v>103</v>
      </c>
      <c r="D58" s="47" t="s">
        <v>36</v>
      </c>
      <c r="E58" s="87" t="s">
        <v>104</v>
      </c>
      <c r="F58" s="88"/>
      <c r="G58" s="87" t="s">
        <v>105</v>
      </c>
      <c r="H58" s="88"/>
      <c r="I58" s="85" t="s">
        <v>106</v>
      </c>
      <c r="J58" s="86"/>
      <c r="K58" s="87" t="s">
        <v>107</v>
      </c>
      <c r="L58" s="88"/>
      <c r="M58" s="85" t="s">
        <v>108</v>
      </c>
      <c r="N58" s="88"/>
      <c r="O58" s="85" t="s">
        <v>109</v>
      </c>
      <c r="P58" s="86"/>
      <c r="Q58" s="48">
        <f>IF(O59&gt;P59,1,0)+IF(O60&gt;P60,1,0)+IF(O61&gt;P61,1,0)+IF(O62&gt;P62,1,0)</f>
        <v>2</v>
      </c>
      <c r="R58" s="49">
        <f>IF(O59&lt;P59,1,0)+IF(O60&lt;P60,1,0)+IF(O61&lt;P61,1,0)+IF(O62&lt;P62,1,0)</f>
        <v>2</v>
      </c>
      <c r="S58" s="49">
        <f t="shared" ref="S58:T58" si="28">SUM(O59:O62)</f>
        <v>7</v>
      </c>
      <c r="T58" s="49">
        <f t="shared" si="28"/>
        <v>6</v>
      </c>
      <c r="U58" s="49">
        <f t="shared" ref="U58:V58" si="29">SUM(E59:E62,G59:G62,I59:I62,K59:K62,M59:M62)</f>
        <v>110</v>
      </c>
      <c r="V58" s="50">
        <f t="shared" si="29"/>
        <v>122</v>
      </c>
    </row>
    <row r="59" spans="1:22" ht="15.75" customHeight="1" x14ac:dyDescent="0.3">
      <c r="B59" s="51" t="s">
        <v>132</v>
      </c>
      <c r="C59" s="52">
        <v>4</v>
      </c>
      <c r="D59" s="70" t="s">
        <v>168</v>
      </c>
      <c r="E59" s="54">
        <v>11</v>
      </c>
      <c r="F59" s="55">
        <v>9</v>
      </c>
      <c r="G59" s="54">
        <v>11</v>
      </c>
      <c r="H59" s="55">
        <v>9</v>
      </c>
      <c r="I59" s="56">
        <v>11</v>
      </c>
      <c r="J59" s="55">
        <v>7</v>
      </c>
      <c r="K59" s="54"/>
      <c r="L59" s="55"/>
      <c r="M59" s="56"/>
      <c r="N59" s="55"/>
      <c r="O59" s="56">
        <f t="shared" ref="O59:O62" si="30">IF(E59&gt;F59,1,0)+IF(G59&gt;H59,1,0)+IF(I59&gt;J59,1,0)+IF(K59&gt;L59,1,0)+IF(M59&gt;N59,1,0)</f>
        <v>3</v>
      </c>
      <c r="P59" s="55">
        <f t="shared" ref="P59:P62" si="31">IF(E59&lt;F59,1,0)+IF(G59&lt;H59,1,0)+IF(I59&lt;J59,1,0)+IF(K59&lt;L59,1,0)+IF(M59&lt;N59,1,0)</f>
        <v>0</v>
      </c>
    </row>
    <row r="60" spans="1:22" ht="15.75" customHeight="1" x14ac:dyDescent="0.3">
      <c r="B60" s="57" t="s">
        <v>134</v>
      </c>
      <c r="C60" s="58">
        <v>3</v>
      </c>
      <c r="D60" s="71" t="s">
        <v>159</v>
      </c>
      <c r="E60" s="60">
        <v>10</v>
      </c>
      <c r="F60" s="61">
        <v>12</v>
      </c>
      <c r="G60" s="60">
        <v>11</v>
      </c>
      <c r="H60" s="61">
        <v>7</v>
      </c>
      <c r="I60" s="62">
        <v>3</v>
      </c>
      <c r="J60" s="61">
        <v>11</v>
      </c>
      <c r="K60" s="60">
        <v>5</v>
      </c>
      <c r="L60" s="61">
        <v>11</v>
      </c>
      <c r="M60" s="62"/>
      <c r="N60" s="61"/>
      <c r="O60" s="62">
        <f t="shared" si="30"/>
        <v>1</v>
      </c>
      <c r="P60" s="61">
        <f t="shared" si="31"/>
        <v>3</v>
      </c>
    </row>
    <row r="61" spans="1:22" ht="15.75" customHeight="1" x14ac:dyDescent="0.3">
      <c r="B61" s="57" t="s">
        <v>133</v>
      </c>
      <c r="C61" s="58">
        <v>1</v>
      </c>
      <c r="D61" s="71" t="s">
        <v>169</v>
      </c>
      <c r="E61" s="60">
        <v>5</v>
      </c>
      <c r="F61" s="61">
        <v>11</v>
      </c>
      <c r="G61" s="60">
        <v>7</v>
      </c>
      <c r="H61" s="61">
        <v>11</v>
      </c>
      <c r="I61" s="62">
        <v>2</v>
      </c>
      <c r="J61" s="61">
        <v>11</v>
      </c>
      <c r="K61" s="60"/>
      <c r="L61" s="61"/>
      <c r="M61" s="62"/>
      <c r="N61" s="61"/>
      <c r="O61" s="62">
        <f t="shared" si="30"/>
        <v>0</v>
      </c>
      <c r="P61" s="61">
        <f t="shared" si="31"/>
        <v>3</v>
      </c>
    </row>
    <row r="62" spans="1:22" ht="15.75" customHeight="1" x14ac:dyDescent="0.3">
      <c r="B62" s="63" t="s">
        <v>149</v>
      </c>
      <c r="C62" s="64">
        <v>2</v>
      </c>
      <c r="D62" s="72" t="s">
        <v>161</v>
      </c>
      <c r="E62" s="66">
        <v>11</v>
      </c>
      <c r="F62" s="67">
        <v>8</v>
      </c>
      <c r="G62" s="66">
        <v>12</v>
      </c>
      <c r="H62" s="67">
        <v>10</v>
      </c>
      <c r="I62" s="68">
        <v>11</v>
      </c>
      <c r="J62" s="67">
        <v>5</v>
      </c>
      <c r="K62" s="66"/>
      <c r="L62" s="67"/>
      <c r="M62" s="68"/>
      <c r="N62" s="67"/>
      <c r="O62" s="68">
        <f t="shared" si="30"/>
        <v>3</v>
      </c>
      <c r="P62" s="67">
        <f t="shared" si="31"/>
        <v>0</v>
      </c>
    </row>
    <row r="63" spans="1:22" ht="15.75" customHeight="1" x14ac:dyDescent="0.25"/>
    <row r="64" spans="1:22" ht="15.75" customHeight="1" x14ac:dyDescent="0.25"/>
    <row r="65" spans="1:22" ht="15.75" customHeight="1" x14ac:dyDescent="0.25">
      <c r="Q65" s="89" t="s">
        <v>100</v>
      </c>
      <c r="R65" s="90"/>
      <c r="S65" s="91" t="s">
        <v>101</v>
      </c>
      <c r="T65" s="90"/>
      <c r="U65" s="91" t="s">
        <v>102</v>
      </c>
      <c r="V65" s="92"/>
    </row>
    <row r="66" spans="1:22" ht="15.75" customHeight="1" x14ac:dyDescent="0.25">
      <c r="A66" s="16" t="str">
        <f>IF(B66="","",B66&amp;"|"&amp;D66)</f>
        <v>Fireballs|ESSE Balu Turbo</v>
      </c>
      <c r="B66" s="45" t="s">
        <v>27</v>
      </c>
      <c r="C66" s="46" t="s">
        <v>103</v>
      </c>
      <c r="D66" s="47" t="s">
        <v>17</v>
      </c>
      <c r="E66" s="87" t="s">
        <v>104</v>
      </c>
      <c r="F66" s="88"/>
      <c r="G66" s="87" t="s">
        <v>105</v>
      </c>
      <c r="H66" s="88"/>
      <c r="I66" s="85" t="s">
        <v>106</v>
      </c>
      <c r="J66" s="86"/>
      <c r="K66" s="87" t="s">
        <v>107</v>
      </c>
      <c r="L66" s="88"/>
      <c r="M66" s="85" t="s">
        <v>108</v>
      </c>
      <c r="N66" s="88"/>
      <c r="O66" s="85" t="s">
        <v>109</v>
      </c>
      <c r="P66" s="86"/>
      <c r="Q66" s="48">
        <f>IF(O67&gt;P67,1,0)+IF(O68&gt;P68,1,0)+IF(O69&gt;P69,1,0)+IF(O70&gt;P70,1,0)</f>
        <v>1</v>
      </c>
      <c r="R66" s="49">
        <f>IF(O67&lt;P67,1,0)+IF(O68&lt;P68,1,0)+IF(O69&lt;P69,1,0)+IF(O70&lt;P70,1,0)</f>
        <v>3</v>
      </c>
      <c r="S66" s="49">
        <f t="shared" ref="S66:T66" si="32">SUM(O67:O70)</f>
        <v>5</v>
      </c>
      <c r="T66" s="49">
        <f t="shared" si="32"/>
        <v>9</v>
      </c>
      <c r="U66" s="49">
        <f t="shared" ref="U66:V66" si="33">SUM(E67:E70,G67:G70,I67:I70,K67:K70,M67:M70)</f>
        <v>93</v>
      </c>
      <c r="V66" s="50">
        <f t="shared" si="33"/>
        <v>124</v>
      </c>
    </row>
    <row r="67" spans="1:22" ht="15.75" customHeight="1" x14ac:dyDescent="0.3">
      <c r="B67" s="51" t="s">
        <v>113</v>
      </c>
      <c r="C67" s="52">
        <v>4</v>
      </c>
      <c r="D67" s="70" t="s">
        <v>162</v>
      </c>
      <c r="E67" s="54">
        <v>11</v>
      </c>
      <c r="F67" s="55">
        <v>5</v>
      </c>
      <c r="G67" s="54">
        <v>3</v>
      </c>
      <c r="H67" s="55">
        <v>11</v>
      </c>
      <c r="I67" s="56">
        <v>7</v>
      </c>
      <c r="J67" s="55">
        <v>11</v>
      </c>
      <c r="K67" s="54">
        <v>1</v>
      </c>
      <c r="L67" s="55">
        <v>11</v>
      </c>
      <c r="M67" s="56"/>
      <c r="N67" s="55"/>
      <c r="O67" s="56">
        <f t="shared" ref="O67:O70" si="34">IF(E67&gt;F67,1,0)+IF(G67&gt;H67,1,0)+IF(I67&gt;J67,1,0)+IF(K67&gt;L67,1,0)+IF(M67&gt;N67,1,0)</f>
        <v>1</v>
      </c>
      <c r="P67" s="55">
        <f t="shared" ref="P67:P70" si="35">IF(E67&lt;F67,1,0)+IF(G67&lt;H67,1,0)+IF(I67&lt;J67,1,0)+IF(K67&lt;L67,1,0)+IF(M67&lt;N67,1,0)</f>
        <v>3</v>
      </c>
    </row>
    <row r="68" spans="1:22" ht="15.75" customHeight="1" x14ac:dyDescent="0.3">
      <c r="B68" s="57" t="s">
        <v>117</v>
      </c>
      <c r="C68" s="58">
        <v>3</v>
      </c>
      <c r="D68" s="71" t="s">
        <v>124</v>
      </c>
      <c r="E68" s="60">
        <v>3</v>
      </c>
      <c r="F68" s="61">
        <v>11</v>
      </c>
      <c r="G68" s="60">
        <v>6</v>
      </c>
      <c r="H68" s="61">
        <v>11</v>
      </c>
      <c r="I68" s="62">
        <v>3</v>
      </c>
      <c r="J68" s="61">
        <v>11</v>
      </c>
      <c r="K68" s="60"/>
      <c r="L68" s="61"/>
      <c r="M68" s="62"/>
      <c r="N68" s="61"/>
      <c r="O68" s="62">
        <f t="shared" si="34"/>
        <v>0</v>
      </c>
      <c r="P68" s="61">
        <f t="shared" si="35"/>
        <v>3</v>
      </c>
    </row>
    <row r="69" spans="1:22" ht="15.75" customHeight="1" x14ac:dyDescent="0.3">
      <c r="B69" s="57" t="s">
        <v>115</v>
      </c>
      <c r="C69" s="58">
        <v>1</v>
      </c>
      <c r="D69" s="71" t="s">
        <v>128</v>
      </c>
      <c r="E69" s="60">
        <v>11</v>
      </c>
      <c r="F69" s="61">
        <v>7</v>
      </c>
      <c r="G69" s="60">
        <v>5</v>
      </c>
      <c r="H69" s="61">
        <v>11</v>
      </c>
      <c r="I69" s="62">
        <v>1</v>
      </c>
      <c r="J69" s="61">
        <v>11</v>
      </c>
      <c r="K69" s="60">
        <v>9</v>
      </c>
      <c r="L69" s="61">
        <v>11</v>
      </c>
      <c r="M69" s="62"/>
      <c r="N69" s="61"/>
      <c r="O69" s="62">
        <f t="shared" si="34"/>
        <v>1</v>
      </c>
      <c r="P69" s="61">
        <f t="shared" si="35"/>
        <v>3</v>
      </c>
    </row>
    <row r="70" spans="1:22" ht="15.75" customHeight="1" x14ac:dyDescent="0.3">
      <c r="B70" s="63" t="s">
        <v>120</v>
      </c>
      <c r="C70" s="64">
        <v>2</v>
      </c>
      <c r="D70" s="72" t="s">
        <v>163</v>
      </c>
      <c r="E70" s="66">
        <v>11</v>
      </c>
      <c r="F70" s="67">
        <v>7</v>
      </c>
      <c r="G70" s="66">
        <v>11</v>
      </c>
      <c r="H70" s="67">
        <v>2</v>
      </c>
      <c r="I70" s="68">
        <v>11</v>
      </c>
      <c r="J70" s="67">
        <v>4</v>
      </c>
      <c r="K70" s="66"/>
      <c r="L70" s="67"/>
      <c r="M70" s="68"/>
      <c r="N70" s="67"/>
      <c r="O70" s="68">
        <f t="shared" si="34"/>
        <v>3</v>
      </c>
      <c r="P70" s="67">
        <f t="shared" si="35"/>
        <v>0</v>
      </c>
    </row>
    <row r="71" spans="1:22" ht="15.75" customHeight="1" x14ac:dyDescent="0.25"/>
    <row r="72" spans="1:22" ht="15.75" customHeight="1" x14ac:dyDescent="0.25"/>
    <row r="73" spans="1:22" ht="15.75" customHeight="1" x14ac:dyDescent="0.25">
      <c r="Q73" s="89" t="s">
        <v>100</v>
      </c>
      <c r="R73" s="90"/>
      <c r="S73" s="91" t="s">
        <v>101</v>
      </c>
      <c r="T73" s="90"/>
      <c r="U73" s="91" t="s">
        <v>102</v>
      </c>
      <c r="V73" s="92"/>
    </row>
    <row r="74" spans="1:22" ht="15.75" customHeight="1" x14ac:dyDescent="0.25">
      <c r="A74" s="16" t="str">
        <f>IF(B74="","",B74&amp;"|"&amp;D74)</f>
        <v>Pécsi Fallabda SE II|Soproni MAFC</v>
      </c>
      <c r="B74" s="45" t="s">
        <v>18</v>
      </c>
      <c r="C74" s="46" t="s">
        <v>103</v>
      </c>
      <c r="D74" s="47" t="s">
        <v>21</v>
      </c>
      <c r="E74" s="87" t="s">
        <v>104</v>
      </c>
      <c r="F74" s="88"/>
      <c r="G74" s="87" t="s">
        <v>105</v>
      </c>
      <c r="H74" s="88"/>
      <c r="I74" s="85" t="s">
        <v>106</v>
      </c>
      <c r="J74" s="86"/>
      <c r="K74" s="87" t="s">
        <v>107</v>
      </c>
      <c r="L74" s="88"/>
      <c r="M74" s="85" t="s">
        <v>108</v>
      </c>
      <c r="N74" s="88"/>
      <c r="O74" s="85" t="s">
        <v>109</v>
      </c>
      <c r="P74" s="86"/>
      <c r="Q74" s="48">
        <f>IF(O75&gt;P75,1,0)+IF(O76&gt;P76,1,0)+IF(O77&gt;P77,1,0)+IF(O78&gt;P78,1,0)</f>
        <v>2</v>
      </c>
      <c r="R74" s="49">
        <f>IF(O75&lt;P75,1,0)+IF(O76&lt;P76,1,0)+IF(O77&lt;P77,1,0)+IF(O78&lt;P78,1,0)</f>
        <v>2</v>
      </c>
      <c r="S74" s="49">
        <f t="shared" ref="S74:T74" si="36">SUM(O75:O78)</f>
        <v>8</v>
      </c>
      <c r="T74" s="49">
        <f t="shared" si="36"/>
        <v>8</v>
      </c>
      <c r="U74" s="49">
        <f t="shared" ref="U74:V74" si="37">SUM(E75:E78,G75:G78,I75:I78,K75:K78,M75:M78)</f>
        <v>147</v>
      </c>
      <c r="V74" s="50">
        <f t="shared" si="37"/>
        <v>131</v>
      </c>
    </row>
    <row r="75" spans="1:22" ht="15.75" customHeight="1" x14ac:dyDescent="0.3">
      <c r="B75" s="51"/>
      <c r="C75" s="52">
        <v>4</v>
      </c>
      <c r="D75" s="70"/>
      <c r="E75" s="54">
        <v>11</v>
      </c>
      <c r="F75" s="55">
        <v>0</v>
      </c>
      <c r="G75" s="54">
        <v>11</v>
      </c>
      <c r="H75" s="55">
        <v>0</v>
      </c>
      <c r="I75" s="56">
        <v>11</v>
      </c>
      <c r="J75" s="55">
        <v>0</v>
      </c>
      <c r="K75" s="54"/>
      <c r="L75" s="55"/>
      <c r="M75" s="56"/>
      <c r="N75" s="55"/>
      <c r="O75" s="56">
        <f t="shared" ref="O75:O78" si="38">IF(E75&gt;F75,1,0)+IF(G75&gt;H75,1,0)+IF(I75&gt;J75,1,0)+IF(K75&gt;L75,1,0)+IF(M75&gt;N75,1,0)</f>
        <v>3</v>
      </c>
      <c r="P75" s="55">
        <f t="shared" ref="P75:P78" si="39">IF(E75&lt;F75,1,0)+IF(G75&lt;H75,1,0)+IF(I75&lt;J75,1,0)+IF(K75&lt;L75,1,0)+IF(M75&lt;N75,1,0)</f>
        <v>0</v>
      </c>
    </row>
    <row r="76" spans="1:22" ht="15.75" customHeight="1" x14ac:dyDescent="0.3">
      <c r="B76" s="57" t="s">
        <v>140</v>
      </c>
      <c r="C76" s="58">
        <v>3</v>
      </c>
      <c r="D76" s="71" t="s">
        <v>170</v>
      </c>
      <c r="E76" s="60">
        <v>15</v>
      </c>
      <c r="F76" s="61">
        <v>13</v>
      </c>
      <c r="G76" s="60">
        <v>11</v>
      </c>
      <c r="H76" s="61">
        <v>7</v>
      </c>
      <c r="I76" s="62">
        <v>12</v>
      </c>
      <c r="J76" s="61">
        <v>14</v>
      </c>
      <c r="K76" s="60">
        <v>6</v>
      </c>
      <c r="L76" s="61">
        <v>11</v>
      </c>
      <c r="M76" s="62">
        <v>11</v>
      </c>
      <c r="N76" s="61">
        <v>4</v>
      </c>
      <c r="O76" s="62">
        <f t="shared" si="38"/>
        <v>3</v>
      </c>
      <c r="P76" s="61">
        <f t="shared" si="39"/>
        <v>2</v>
      </c>
    </row>
    <row r="77" spans="1:22" ht="15.75" customHeight="1" x14ac:dyDescent="0.3">
      <c r="B77" s="57" t="s">
        <v>156</v>
      </c>
      <c r="C77" s="58">
        <v>1</v>
      </c>
      <c r="D77" s="71" t="s">
        <v>147</v>
      </c>
      <c r="E77" s="60">
        <v>4</v>
      </c>
      <c r="F77" s="61">
        <v>11</v>
      </c>
      <c r="G77" s="60">
        <v>9</v>
      </c>
      <c r="H77" s="61">
        <v>11</v>
      </c>
      <c r="I77" s="62">
        <v>11</v>
      </c>
      <c r="J77" s="61">
        <v>8</v>
      </c>
      <c r="K77" s="60">
        <v>9</v>
      </c>
      <c r="L77" s="61">
        <v>11</v>
      </c>
      <c r="M77" s="62"/>
      <c r="N77" s="61"/>
      <c r="O77" s="62">
        <f t="shared" si="38"/>
        <v>1</v>
      </c>
      <c r="P77" s="61">
        <f t="shared" si="39"/>
        <v>3</v>
      </c>
    </row>
    <row r="78" spans="1:22" ht="15.75" customHeight="1" thickBot="1" x14ac:dyDescent="0.35">
      <c r="B78" s="63" t="s">
        <v>154</v>
      </c>
      <c r="C78" s="64">
        <v>2</v>
      </c>
      <c r="D78" s="72" t="s">
        <v>144</v>
      </c>
      <c r="E78" s="66">
        <v>4</v>
      </c>
      <c r="F78" s="67">
        <v>11</v>
      </c>
      <c r="G78" s="66">
        <v>3</v>
      </c>
      <c r="H78" s="67">
        <v>11</v>
      </c>
      <c r="I78" s="68">
        <v>11</v>
      </c>
      <c r="J78" s="67">
        <v>8</v>
      </c>
      <c r="K78" s="66">
        <v>8</v>
      </c>
      <c r="L78" s="67">
        <v>11</v>
      </c>
      <c r="M78" s="68"/>
      <c r="N78" s="67"/>
      <c r="O78" s="68">
        <f t="shared" si="38"/>
        <v>1</v>
      </c>
      <c r="P78" s="67">
        <f t="shared" si="39"/>
        <v>3</v>
      </c>
    </row>
    <row r="79" spans="1:22" ht="15.75" customHeight="1" x14ac:dyDescent="0.25"/>
    <row r="80" spans="1:22" ht="15.75" customHeight="1" thickBot="1" x14ac:dyDescent="0.3"/>
    <row r="81" spans="1:22" ht="15.75" customHeight="1" thickBot="1" x14ac:dyDescent="0.3">
      <c r="Q81" s="89" t="s">
        <v>100</v>
      </c>
      <c r="R81" s="90"/>
      <c r="S81" s="91" t="s">
        <v>101</v>
      </c>
      <c r="T81" s="90"/>
      <c r="U81" s="91" t="s">
        <v>102</v>
      </c>
      <c r="V81" s="92"/>
    </row>
    <row r="82" spans="1:22" ht="15.75" customHeight="1" thickBot="1" x14ac:dyDescent="0.3">
      <c r="A82" s="16" t="str">
        <f>IF(B82="","",B82&amp;"|"&amp;D82)</f>
        <v>Csé-Team Labda Egylet II.|Hajdúszoboszló SE</v>
      </c>
      <c r="B82" s="45" t="s">
        <v>33</v>
      </c>
      <c r="C82" s="46" t="s">
        <v>103</v>
      </c>
      <c r="D82" s="47" t="s">
        <v>30</v>
      </c>
      <c r="E82" s="87" t="s">
        <v>104</v>
      </c>
      <c r="F82" s="88"/>
      <c r="G82" s="87" t="s">
        <v>105</v>
      </c>
      <c r="H82" s="88"/>
      <c r="I82" s="85" t="s">
        <v>106</v>
      </c>
      <c r="J82" s="86"/>
      <c r="K82" s="87" t="s">
        <v>107</v>
      </c>
      <c r="L82" s="88"/>
      <c r="M82" s="85" t="s">
        <v>108</v>
      </c>
      <c r="N82" s="88"/>
      <c r="O82" s="85" t="s">
        <v>109</v>
      </c>
      <c r="P82" s="86"/>
      <c r="Q82" s="48">
        <f>IF(O83&gt;P83,1,0)+IF(O84&gt;P84,1,0)+IF(O85&gt;P85,1,0)+IF(O86&gt;P86,1,0)</f>
        <v>1</v>
      </c>
      <c r="R82" s="49">
        <f>IF(O83&lt;P83,1,0)+IF(O84&lt;P84,1,0)+IF(O85&lt;P85,1,0)+IF(O86&lt;P86,1,0)</f>
        <v>3</v>
      </c>
      <c r="S82" s="49">
        <f t="shared" ref="S82" si="40">SUM(O83:O86)</f>
        <v>4</v>
      </c>
      <c r="T82" s="49">
        <f t="shared" ref="T82" si="41">SUM(P83:P86)</f>
        <v>9</v>
      </c>
      <c r="U82" s="49">
        <f t="shared" ref="U82" si="42">SUM(E83:E86,G83:G86,I83:I86,K83:K86,M83:M86)</f>
        <v>110</v>
      </c>
      <c r="V82" s="50">
        <f t="shared" ref="V82" si="43">SUM(F83:F86,H83:H86,J83:J86,L83:L86,N83:N86)</f>
        <v>134</v>
      </c>
    </row>
    <row r="83" spans="1:22" ht="15.75" customHeight="1" x14ac:dyDescent="0.3">
      <c r="B83" s="51" t="s">
        <v>112</v>
      </c>
      <c r="C83" s="52">
        <v>4</v>
      </c>
      <c r="D83" s="70" t="s">
        <v>118</v>
      </c>
      <c r="E83" s="54">
        <v>9</v>
      </c>
      <c r="F83" s="55">
        <v>11</v>
      </c>
      <c r="G83" s="54">
        <v>3</v>
      </c>
      <c r="H83" s="55">
        <v>11</v>
      </c>
      <c r="I83" s="56">
        <v>13</v>
      </c>
      <c r="J83" s="55">
        <v>11</v>
      </c>
      <c r="K83" s="54">
        <v>4</v>
      </c>
      <c r="L83" s="55">
        <v>11</v>
      </c>
      <c r="M83" s="56"/>
      <c r="N83" s="55"/>
      <c r="O83" s="56">
        <f t="shared" ref="O83:O86" si="44">IF(E83&gt;F83,1,0)+IF(G83&gt;H83,1,0)+IF(I83&gt;J83,1,0)+IF(K83&gt;L83,1,0)+IF(M83&gt;N83,1,0)</f>
        <v>1</v>
      </c>
      <c r="P83" s="55">
        <f t="shared" ref="P83:P86" si="45">IF(E83&lt;F83,1,0)+IF(G83&lt;H83,1,0)+IF(I83&lt;J83,1,0)+IF(K83&lt;L83,1,0)+IF(M83&lt;N83,1,0)</f>
        <v>3</v>
      </c>
    </row>
    <row r="84" spans="1:22" ht="15.75" customHeight="1" x14ac:dyDescent="0.3">
      <c r="B84" s="57" t="s">
        <v>114</v>
      </c>
      <c r="C84" s="58">
        <v>3</v>
      </c>
      <c r="D84" s="71" t="s">
        <v>119</v>
      </c>
      <c r="E84" s="60">
        <v>11</v>
      </c>
      <c r="F84" s="61">
        <v>6</v>
      </c>
      <c r="G84" s="60">
        <v>11</v>
      </c>
      <c r="H84" s="61">
        <v>7</v>
      </c>
      <c r="I84" s="62">
        <v>13</v>
      </c>
      <c r="J84" s="61">
        <v>11</v>
      </c>
      <c r="K84" s="60"/>
      <c r="L84" s="61"/>
      <c r="M84" s="62"/>
      <c r="N84" s="61"/>
      <c r="O84" s="62">
        <f t="shared" si="44"/>
        <v>3</v>
      </c>
      <c r="P84" s="61">
        <f t="shared" si="45"/>
        <v>0</v>
      </c>
    </row>
    <row r="85" spans="1:22" ht="15.75" customHeight="1" x14ac:dyDescent="0.3">
      <c r="B85" s="57" t="s">
        <v>165</v>
      </c>
      <c r="C85" s="58">
        <v>1</v>
      </c>
      <c r="D85" s="71" t="s">
        <v>150</v>
      </c>
      <c r="E85" s="60">
        <v>9</v>
      </c>
      <c r="F85" s="61">
        <v>11</v>
      </c>
      <c r="G85" s="60">
        <v>6</v>
      </c>
      <c r="H85" s="61">
        <v>11</v>
      </c>
      <c r="I85" s="62">
        <v>7</v>
      </c>
      <c r="J85" s="61">
        <v>11</v>
      </c>
      <c r="K85" s="60"/>
      <c r="L85" s="61"/>
      <c r="M85" s="62"/>
      <c r="N85" s="61"/>
      <c r="O85" s="62">
        <f t="shared" si="44"/>
        <v>0</v>
      </c>
      <c r="P85" s="61">
        <f t="shared" si="45"/>
        <v>3</v>
      </c>
    </row>
    <row r="86" spans="1:22" ht="15.75" customHeight="1" thickBot="1" x14ac:dyDescent="0.35">
      <c r="B86" s="63" t="s">
        <v>148</v>
      </c>
      <c r="C86" s="64">
        <v>2</v>
      </c>
      <c r="D86" s="72" t="s">
        <v>138</v>
      </c>
      <c r="E86" s="66">
        <v>9</v>
      </c>
      <c r="F86" s="67">
        <v>11</v>
      </c>
      <c r="G86" s="66">
        <v>9</v>
      </c>
      <c r="H86" s="67">
        <v>11</v>
      </c>
      <c r="I86" s="68">
        <v>6</v>
      </c>
      <c r="J86" s="67">
        <v>11</v>
      </c>
      <c r="K86" s="66"/>
      <c r="L86" s="67"/>
      <c r="M86" s="68"/>
      <c r="N86" s="67"/>
      <c r="O86" s="68">
        <f t="shared" si="44"/>
        <v>0</v>
      </c>
      <c r="P86" s="67">
        <f t="shared" si="45"/>
        <v>3</v>
      </c>
    </row>
    <row r="87" spans="1:22" ht="15.75" customHeight="1" x14ac:dyDescent="0.25"/>
    <row r="88" spans="1:22" ht="15.75" customHeight="1" thickBot="1" x14ac:dyDescent="0.3"/>
    <row r="89" spans="1:22" ht="15.75" customHeight="1" thickBot="1" x14ac:dyDescent="0.3">
      <c r="Q89" s="89" t="s">
        <v>100</v>
      </c>
      <c r="R89" s="90"/>
      <c r="S89" s="91" t="s">
        <v>101</v>
      </c>
      <c r="T89" s="90"/>
      <c r="U89" s="91" t="s">
        <v>102</v>
      </c>
      <c r="V89" s="92"/>
    </row>
    <row r="90" spans="1:22" ht="15.75" customHeight="1" thickBot="1" x14ac:dyDescent="0.3">
      <c r="A90" s="16" t="str">
        <f>IF(B90="","",B90&amp;"|"&amp;D90)</f>
        <v>Csé-Team Labda Egylet II.|Pécsi Fallabda SE II</v>
      </c>
      <c r="B90" s="45" t="s">
        <v>33</v>
      </c>
      <c r="C90" s="46" t="s">
        <v>103</v>
      </c>
      <c r="D90" s="47" t="s">
        <v>18</v>
      </c>
      <c r="E90" s="87" t="s">
        <v>104</v>
      </c>
      <c r="F90" s="88"/>
      <c r="G90" s="87" t="s">
        <v>105</v>
      </c>
      <c r="H90" s="88"/>
      <c r="I90" s="85" t="s">
        <v>106</v>
      </c>
      <c r="J90" s="86"/>
      <c r="K90" s="87" t="s">
        <v>107</v>
      </c>
      <c r="L90" s="88"/>
      <c r="M90" s="85" t="s">
        <v>108</v>
      </c>
      <c r="N90" s="88"/>
      <c r="O90" s="85" t="s">
        <v>109</v>
      </c>
      <c r="P90" s="86"/>
      <c r="Q90" s="48">
        <f>IF(O91&gt;P91,1,0)+IF(O92&gt;P92,1,0)+IF(O93&gt;P93,1,0)+IF(O94&gt;P94,1,0)</f>
        <v>4</v>
      </c>
      <c r="R90" s="49">
        <f>IF(O91&lt;P91,1,0)+IF(O92&lt;P92,1,0)+IF(O93&lt;P93,1,0)+IF(O94&lt;P94,1,0)</f>
        <v>0</v>
      </c>
      <c r="S90" s="49">
        <f t="shared" ref="S90" si="46">SUM(O91:O94)</f>
        <v>12</v>
      </c>
      <c r="T90" s="49">
        <f t="shared" ref="T90" si="47">SUM(P91:P94)</f>
        <v>0</v>
      </c>
      <c r="U90" s="49">
        <f t="shared" ref="U90" si="48">SUM(E91:E94,G91:G94,I91:I94,K91:K94,M91:M94)</f>
        <v>132</v>
      </c>
      <c r="V90" s="50">
        <f t="shared" ref="V90" si="49">SUM(F91:F94,H91:H94,J91:J94,L91:L94,N91:N94)</f>
        <v>50</v>
      </c>
    </row>
    <row r="91" spans="1:22" ht="15.75" customHeight="1" x14ac:dyDescent="0.3">
      <c r="B91" s="51" t="s">
        <v>112</v>
      </c>
      <c r="C91" s="52">
        <v>4</v>
      </c>
      <c r="D91" s="70" t="s">
        <v>167</v>
      </c>
      <c r="E91" s="54">
        <v>11</v>
      </c>
      <c r="F91" s="55">
        <v>2</v>
      </c>
      <c r="G91" s="54">
        <v>11</v>
      </c>
      <c r="H91" s="55">
        <v>4</v>
      </c>
      <c r="I91" s="56">
        <v>11</v>
      </c>
      <c r="J91" s="55">
        <v>2</v>
      </c>
      <c r="K91" s="54"/>
      <c r="L91" s="55"/>
      <c r="M91" s="56"/>
      <c r="N91" s="55"/>
      <c r="O91" s="56">
        <f t="shared" ref="O91:O94" si="50">IF(E91&gt;F91,1,0)+IF(G91&gt;H91,1,0)+IF(I91&gt;J91,1,0)+IF(K91&gt;L91,1,0)+IF(M91&gt;N91,1,0)</f>
        <v>3</v>
      </c>
      <c r="P91" s="55">
        <f t="shared" ref="P91:P94" si="51">IF(E91&lt;F91,1,0)+IF(G91&lt;H91,1,0)+IF(I91&lt;J91,1,0)+IF(K91&lt;L91,1,0)+IF(M91&lt;N91,1,0)</f>
        <v>0</v>
      </c>
    </row>
    <row r="92" spans="1:22" ht="15.75" customHeight="1" x14ac:dyDescent="0.3">
      <c r="B92" s="57" t="s">
        <v>114</v>
      </c>
      <c r="C92" s="58">
        <v>3</v>
      </c>
      <c r="D92" s="71" t="s">
        <v>140</v>
      </c>
      <c r="E92" s="60">
        <v>11</v>
      </c>
      <c r="F92" s="61">
        <v>3</v>
      </c>
      <c r="G92" s="60">
        <v>11</v>
      </c>
      <c r="H92" s="61">
        <v>7</v>
      </c>
      <c r="I92" s="62">
        <v>11</v>
      </c>
      <c r="J92" s="61">
        <v>3</v>
      </c>
      <c r="K92" s="60"/>
      <c r="L92" s="61"/>
      <c r="M92" s="62"/>
      <c r="N92" s="61"/>
      <c r="O92" s="62">
        <f t="shared" si="50"/>
        <v>3</v>
      </c>
      <c r="P92" s="61">
        <f t="shared" si="51"/>
        <v>0</v>
      </c>
    </row>
    <row r="93" spans="1:22" ht="15.75" customHeight="1" x14ac:dyDescent="0.3">
      <c r="B93" s="57" t="s">
        <v>165</v>
      </c>
      <c r="C93" s="58">
        <v>1</v>
      </c>
      <c r="D93" s="71" t="s">
        <v>156</v>
      </c>
      <c r="E93" s="60">
        <v>11</v>
      </c>
      <c r="F93" s="61">
        <v>2</v>
      </c>
      <c r="G93" s="60">
        <v>11</v>
      </c>
      <c r="H93" s="61">
        <v>8</v>
      </c>
      <c r="I93" s="62">
        <v>11</v>
      </c>
      <c r="J93" s="61">
        <v>1</v>
      </c>
      <c r="K93" s="60"/>
      <c r="L93" s="61"/>
      <c r="M93" s="62"/>
      <c r="N93" s="61"/>
      <c r="O93" s="62">
        <f t="shared" si="50"/>
        <v>3</v>
      </c>
      <c r="P93" s="61">
        <f t="shared" si="51"/>
        <v>0</v>
      </c>
    </row>
    <row r="94" spans="1:22" ht="15.75" customHeight="1" thickBot="1" x14ac:dyDescent="0.35">
      <c r="B94" s="63" t="s">
        <v>148</v>
      </c>
      <c r="C94" s="64">
        <v>2</v>
      </c>
      <c r="D94" s="72" t="s">
        <v>154</v>
      </c>
      <c r="E94" s="66">
        <v>11</v>
      </c>
      <c r="F94" s="67">
        <v>8</v>
      </c>
      <c r="G94" s="66">
        <v>11</v>
      </c>
      <c r="H94" s="67">
        <v>9</v>
      </c>
      <c r="I94" s="68">
        <v>11</v>
      </c>
      <c r="J94" s="67">
        <v>1</v>
      </c>
      <c r="K94" s="66"/>
      <c r="L94" s="67"/>
      <c r="M94" s="68"/>
      <c r="N94" s="67"/>
      <c r="O94" s="68">
        <f t="shared" si="50"/>
        <v>3</v>
      </c>
      <c r="P94" s="67">
        <f t="shared" si="51"/>
        <v>0</v>
      </c>
    </row>
    <row r="95" spans="1:22" ht="15.75" customHeight="1" x14ac:dyDescent="0.25"/>
    <row r="96" spans="1:22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</sheetData>
  <mergeCells count="108">
    <mergeCell ref="Q89:R89"/>
    <mergeCell ref="S89:T89"/>
    <mergeCell ref="U89:V89"/>
    <mergeCell ref="E90:F90"/>
    <mergeCell ref="G90:H90"/>
    <mergeCell ref="I90:J90"/>
    <mergeCell ref="K90:L90"/>
    <mergeCell ref="M90:N90"/>
    <mergeCell ref="O90:P90"/>
    <mergeCell ref="Q81:R81"/>
    <mergeCell ref="S81:T81"/>
    <mergeCell ref="U81:V81"/>
    <mergeCell ref="E82:F82"/>
    <mergeCell ref="G82:H82"/>
    <mergeCell ref="I82:J82"/>
    <mergeCell ref="K82:L82"/>
    <mergeCell ref="M82:N82"/>
    <mergeCell ref="O82:P82"/>
    <mergeCell ref="O26:P26"/>
    <mergeCell ref="Q33:R33"/>
    <mergeCell ref="S33:T33"/>
    <mergeCell ref="U33:V33"/>
    <mergeCell ref="E34:F34"/>
    <mergeCell ref="G34:H34"/>
    <mergeCell ref="E26:F26"/>
    <mergeCell ref="G26:H26"/>
    <mergeCell ref="I26:J26"/>
    <mergeCell ref="K26:L26"/>
    <mergeCell ref="M26:N26"/>
    <mergeCell ref="M34:N34"/>
    <mergeCell ref="O34:P34"/>
    <mergeCell ref="U17:V17"/>
    <mergeCell ref="M18:N18"/>
    <mergeCell ref="O18:P18"/>
    <mergeCell ref="Q25:R25"/>
    <mergeCell ref="S25:T25"/>
    <mergeCell ref="U25:V25"/>
    <mergeCell ref="U9:V9"/>
    <mergeCell ref="E10:F10"/>
    <mergeCell ref="G10:H10"/>
    <mergeCell ref="M10:N10"/>
    <mergeCell ref="O10:P10"/>
    <mergeCell ref="K18:L18"/>
    <mergeCell ref="M2:N2"/>
    <mergeCell ref="O2:P2"/>
    <mergeCell ref="Q9:R9"/>
    <mergeCell ref="S9:T9"/>
    <mergeCell ref="Q17:R17"/>
    <mergeCell ref="S17:T17"/>
    <mergeCell ref="S73:T73"/>
    <mergeCell ref="U73:V73"/>
    <mergeCell ref="E74:F74"/>
    <mergeCell ref="G74:H74"/>
    <mergeCell ref="Q1:R1"/>
    <mergeCell ref="S1:T1"/>
    <mergeCell ref="U1:V1"/>
    <mergeCell ref="E2:F2"/>
    <mergeCell ref="G2:H2"/>
    <mergeCell ref="I2:J2"/>
    <mergeCell ref="K2:L2"/>
    <mergeCell ref="I10:J10"/>
    <mergeCell ref="K10:L10"/>
    <mergeCell ref="E18:F18"/>
    <mergeCell ref="G18:H18"/>
    <mergeCell ref="I18:J18"/>
    <mergeCell ref="M74:N74"/>
    <mergeCell ref="O74:P74"/>
    <mergeCell ref="I66:J66"/>
    <mergeCell ref="K66:L66"/>
    <mergeCell ref="Q73:R73"/>
    <mergeCell ref="I74:J74"/>
    <mergeCell ref="K74:L74"/>
    <mergeCell ref="U57:V57"/>
    <mergeCell ref="E58:F58"/>
    <mergeCell ref="G58:H58"/>
    <mergeCell ref="M66:N66"/>
    <mergeCell ref="O66:P66"/>
    <mergeCell ref="I58:J58"/>
    <mergeCell ref="K58:L58"/>
    <mergeCell ref="Q65:R65"/>
    <mergeCell ref="S65:T65"/>
    <mergeCell ref="U65:V65"/>
    <mergeCell ref="E66:F66"/>
    <mergeCell ref="G66:H66"/>
    <mergeCell ref="O58:P58"/>
    <mergeCell ref="M58:N58"/>
    <mergeCell ref="Q57:R57"/>
    <mergeCell ref="S57:T57"/>
    <mergeCell ref="E50:F50"/>
    <mergeCell ref="G50:H50"/>
    <mergeCell ref="I50:J50"/>
    <mergeCell ref="K50:L50"/>
    <mergeCell ref="Q49:R49"/>
    <mergeCell ref="S49:T49"/>
    <mergeCell ref="U49:V49"/>
    <mergeCell ref="M50:N50"/>
    <mergeCell ref="O50:P50"/>
    <mergeCell ref="S41:T41"/>
    <mergeCell ref="U41:V41"/>
    <mergeCell ref="I34:J34"/>
    <mergeCell ref="K34:L34"/>
    <mergeCell ref="M42:N42"/>
    <mergeCell ref="O42:P42"/>
    <mergeCell ref="E42:F42"/>
    <mergeCell ref="G42:H42"/>
    <mergeCell ref="I42:J42"/>
    <mergeCell ref="K42:L42"/>
    <mergeCell ref="Q41:R41"/>
  </mergeCells>
  <pageMargins left="0.7" right="0.7" top="0.75" bottom="0.75" header="0" footer="0"/>
  <pageSetup paperSize="9"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500-000000000000}">
          <x14:formula1>
            <xm:f>Csapatok!$A$2:$A$12</xm:f>
          </x14:formula1>
          <xm:sqref>B2 D2 B10 D10 B18 D18 B26 D26 B34 D34 B42 D42 B50 D50 B58 D58 B66 D66 B74 D74 B82 D82 B90 D90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6</vt:i4>
      </vt:variant>
      <vt:variant>
        <vt:lpstr>Névvel ellátott tartományok</vt:lpstr>
      </vt:variant>
      <vt:variant>
        <vt:i4>12</vt:i4>
      </vt:variant>
    </vt:vector>
  </HeadingPairs>
  <TitlesOfParts>
    <vt:vector size="18" baseType="lpstr">
      <vt:lpstr>Mátrix</vt:lpstr>
      <vt:lpstr>Mérkőzések | eredmények</vt:lpstr>
      <vt:lpstr>Csapatok</vt:lpstr>
      <vt:lpstr>1 forduló</vt:lpstr>
      <vt:lpstr>2 forduló</vt:lpstr>
      <vt:lpstr>3 forduló</vt:lpstr>
      <vt:lpstr>cs_1</vt:lpstr>
      <vt:lpstr>cs_10</vt:lpstr>
      <vt:lpstr>cs_11</vt:lpstr>
      <vt:lpstr>cs_2</vt:lpstr>
      <vt:lpstr>cs_3</vt:lpstr>
      <vt:lpstr>cs_4</vt:lpstr>
      <vt:lpstr>cs_5</vt:lpstr>
      <vt:lpstr>cs_6</vt:lpstr>
      <vt:lpstr>cs_7</vt:lpstr>
      <vt:lpstr>cs_8</vt:lpstr>
      <vt:lpstr>cs_9</vt:lpstr>
      <vt:lpstr>'Mérkőzések | eredmények'!ExternalData_1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Fodor István</dc:creator>
  <cp:lastModifiedBy>Fodor István</cp:lastModifiedBy>
  <dcterms:created xsi:type="dcterms:W3CDTF">2023-02-01T17:42:43Z</dcterms:created>
  <dcterms:modified xsi:type="dcterms:W3CDTF">2024-04-23T18:32:59Z</dcterms:modified>
</cp:coreProperties>
</file>