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FSSZ\_Squash\Versenyek\2022-23 szezon\Csapatbajnokság\3. ford\"/>
    </mc:Choice>
  </mc:AlternateContent>
  <xr:revisionPtr revIDLastSave="0" documentId="13_ncr:10001_{CB1C3C84-7768-4490-9DB0-E56B2718489F}" xr6:coauthVersionLast="47" xr6:coauthVersionMax="47" xr10:uidLastSave="{00000000-0000-0000-0000-000000000000}"/>
  <bookViews>
    <workbookView xWindow="-120" yWindow="-120" windowWidth="29040" windowHeight="15840" activeTab="3" xr2:uid="{7CA9E385-69AF-4D51-B54E-78C034B733B7}"/>
  </bookViews>
  <sheets>
    <sheet name="Mátrix" sheetId="1" r:id="rId1"/>
    <sheet name="Mérkőzések | eredmények" sheetId="4" r:id="rId2"/>
    <sheet name="Csapatok" sheetId="3" r:id="rId3"/>
    <sheet name="3. forduló időrend" sheetId="6" r:id="rId4"/>
  </sheets>
  <externalReferences>
    <externalReference r:id="rId5"/>
  </externalReferences>
  <definedNames>
    <definedName name="cs_1" localSheetId="3">[1]Csapatok!$A$2</definedName>
    <definedName name="cs_1">'Csapatok'!$A$2</definedName>
    <definedName name="cs_10" localSheetId="3">[1]Csapatok!$A$11</definedName>
    <definedName name="cs_10">'Csapatok'!$A$11</definedName>
    <definedName name="cs_11" localSheetId="3">[1]Csapatok!$A$12</definedName>
    <definedName name="cs_11">'Csapatok'!$A$12</definedName>
    <definedName name="cs_2" localSheetId="3">[1]Csapatok!$A$3</definedName>
    <definedName name="cs_2">'Csapatok'!$A$3</definedName>
    <definedName name="cs_3" localSheetId="3">[1]Csapatok!$A$4</definedName>
    <definedName name="cs_3">'Csapatok'!$A$4</definedName>
    <definedName name="cs_4" localSheetId="3">[1]Csapatok!$A$5</definedName>
    <definedName name="cs_4">'Csapatok'!$A$5</definedName>
    <definedName name="cs_5" localSheetId="3">[1]Csapatok!$A$6</definedName>
    <definedName name="cs_5">'Csapatok'!$A$6</definedName>
    <definedName name="cs_6" localSheetId="3">[1]Csapatok!$A$7</definedName>
    <definedName name="cs_6">'Csapatok'!$A$7</definedName>
    <definedName name="cs_7" localSheetId="3">[1]Csapatok!$A$8</definedName>
    <definedName name="cs_7">'Csapatok'!$A$8</definedName>
    <definedName name="cs_8" localSheetId="3">[1]Csapatok!$A$9</definedName>
    <definedName name="cs_8">'Csapatok'!$A$9</definedName>
    <definedName name="cs_9" localSheetId="3">[1]Csapatok!$A$10</definedName>
    <definedName name="cs_9">'Csapatok'!$A$10</definedName>
    <definedName name="ExternalData_1" localSheetId="1" hidden="1">'Mérkőzések | eredmények'!$A$1:$D$46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4" l="1"/>
  <c r="N2" i="4" s="1"/>
  <c r="M3" i="4"/>
  <c r="N3" i="4" s="1"/>
  <c r="M4" i="4"/>
  <c r="M5" i="4"/>
  <c r="N5" i="4" s="1"/>
  <c r="M6" i="4"/>
  <c r="N6" i="4" s="1"/>
  <c r="M7" i="4"/>
  <c r="N7" i="4" s="1"/>
  <c r="M8" i="4"/>
  <c r="M9" i="4"/>
  <c r="N9" i="4" s="1"/>
  <c r="M10" i="4"/>
  <c r="M11" i="4"/>
  <c r="N11" i="4" s="1"/>
  <c r="M12" i="4"/>
  <c r="M13" i="4"/>
  <c r="N13" i="4" s="1"/>
  <c r="M14" i="4"/>
  <c r="N14" i="4" s="1"/>
  <c r="M15" i="4"/>
  <c r="N15" i="4" s="1"/>
  <c r="M16" i="4"/>
  <c r="M17" i="4"/>
  <c r="N17" i="4" s="1"/>
  <c r="M18" i="4"/>
  <c r="M19" i="4"/>
  <c r="M20" i="4"/>
  <c r="M21" i="4"/>
  <c r="N21" i="4" s="1"/>
  <c r="M22" i="4"/>
  <c r="M23" i="4"/>
  <c r="N23" i="4" s="1"/>
  <c r="M24" i="4"/>
  <c r="M25" i="4"/>
  <c r="N25" i="4" s="1"/>
  <c r="M26" i="4"/>
  <c r="N26" i="4" s="1"/>
  <c r="M27" i="4"/>
  <c r="N27" i="4" s="1"/>
  <c r="M28" i="4"/>
  <c r="M29" i="4"/>
  <c r="N29" i="4" s="1"/>
  <c r="M30" i="4"/>
  <c r="N30" i="4" s="1"/>
  <c r="M31" i="4"/>
  <c r="N31" i="4" s="1"/>
  <c r="M32" i="4"/>
  <c r="M33" i="4"/>
  <c r="N33" i="4" s="1"/>
  <c r="M34" i="4"/>
  <c r="M35" i="4"/>
  <c r="M36" i="4"/>
  <c r="N36" i="4" s="1"/>
  <c r="M37" i="4"/>
  <c r="N37" i="4" s="1"/>
  <c r="M38" i="4"/>
  <c r="M39" i="4"/>
  <c r="N39" i="4" s="1"/>
  <c r="M40" i="4"/>
  <c r="N40" i="4" s="1"/>
  <c r="M41" i="4"/>
  <c r="N41" i="4" s="1"/>
  <c r="M42" i="4"/>
  <c r="N42" i="4" s="1"/>
  <c r="M43" i="4"/>
  <c r="N43" i="4" s="1"/>
  <c r="M44" i="4"/>
  <c r="N44" i="4" s="1"/>
  <c r="M45" i="4"/>
  <c r="N45" i="4" s="1"/>
  <c r="M46" i="4"/>
  <c r="N22" i="4"/>
  <c r="N8" i="4"/>
  <c r="N10" i="4"/>
  <c r="N12" i="4"/>
  <c r="N16" i="4"/>
  <c r="N18" i="4"/>
  <c r="N19" i="4"/>
  <c r="N24" i="4"/>
  <c r="N28" i="4"/>
  <c r="N32" i="4"/>
  <c r="N34" i="4"/>
  <c r="N35" i="4"/>
  <c r="N46" i="4"/>
  <c r="N4" i="4"/>
  <c r="N20" i="4"/>
  <c r="N38" i="4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B12" i="3"/>
  <c r="B2" i="3" l="1"/>
  <c r="B8" i="3"/>
  <c r="B4" i="3"/>
  <c r="F13" i="1"/>
  <c r="N14" i="1"/>
  <c r="I20" i="1"/>
  <c r="Q16" i="1"/>
  <c r="B20" i="1"/>
  <c r="J13" i="1"/>
  <c r="S15" i="1"/>
  <c r="D9" i="1"/>
  <c r="M9" i="1"/>
  <c r="U16" i="1"/>
  <c r="U9" i="1"/>
  <c r="U4" i="1"/>
  <c r="U20" i="1"/>
  <c r="U10" i="1"/>
  <c r="T18" i="1"/>
  <c r="S4" i="1"/>
  <c r="R3" i="1"/>
  <c r="S5" i="1"/>
  <c r="R13" i="1"/>
  <c r="S3" i="1"/>
  <c r="S6" i="1"/>
  <c r="R14" i="1"/>
  <c r="R4" i="1"/>
  <c r="R21" i="1"/>
  <c r="Q9" i="1"/>
  <c r="P19" i="1"/>
  <c r="Q10" i="1"/>
  <c r="Q20" i="1"/>
  <c r="O3" i="1"/>
  <c r="O6" i="1"/>
  <c r="N3" i="1"/>
  <c r="N4" i="1"/>
  <c r="O5" i="1"/>
  <c r="N13" i="1"/>
  <c r="N19" i="1"/>
  <c r="O4" i="1"/>
  <c r="L16" i="1"/>
  <c r="M10" i="1"/>
  <c r="L19" i="1"/>
  <c r="M15" i="1"/>
  <c r="K3" i="1"/>
  <c r="J4" i="1"/>
  <c r="K19" i="1"/>
  <c r="J16" i="1"/>
  <c r="K4" i="1"/>
  <c r="K6" i="1"/>
  <c r="K14" i="1"/>
  <c r="J3" i="1"/>
  <c r="K5" i="1"/>
  <c r="H13" i="1"/>
  <c r="I16" i="1"/>
  <c r="H12" i="1"/>
  <c r="F4" i="1"/>
  <c r="F15" i="1"/>
  <c r="G3" i="1"/>
  <c r="G4" i="1"/>
  <c r="G19" i="1"/>
  <c r="F3" i="1"/>
  <c r="G5" i="1"/>
  <c r="F10" i="1"/>
  <c r="G9" i="1"/>
  <c r="G6" i="1"/>
  <c r="D10" i="1"/>
  <c r="D15" i="1"/>
  <c r="D4" i="1"/>
  <c r="D16" i="1"/>
  <c r="D3" i="1"/>
  <c r="C14" i="1"/>
  <c r="C13" i="1"/>
  <c r="B19" i="1"/>
  <c r="C5" i="1"/>
  <c r="B5" i="1"/>
  <c r="B8" i="1"/>
  <c r="E21" i="1"/>
  <c r="H21" i="1"/>
  <c r="M22" i="1"/>
  <c r="Q21" i="1"/>
  <c r="B21" i="1"/>
  <c r="B22" i="1"/>
  <c r="F21" i="1"/>
  <c r="I21" i="1"/>
  <c r="J22" i="1"/>
  <c r="L21" i="1"/>
  <c r="O22" i="1"/>
  <c r="P22" i="1"/>
  <c r="R22" i="1"/>
  <c r="E22" i="1"/>
  <c r="K21" i="1"/>
  <c r="N22" i="1"/>
  <c r="C21" i="1"/>
  <c r="C22" i="1"/>
  <c r="G21" i="1"/>
  <c r="H22" i="1"/>
  <c r="K22" i="1"/>
  <c r="M21" i="1"/>
  <c r="N21" i="1"/>
  <c r="Q22" i="1"/>
  <c r="S22" i="1"/>
  <c r="G22" i="1"/>
  <c r="S21" i="1"/>
  <c r="D21" i="1"/>
  <c r="D22" i="1"/>
  <c r="F22" i="1"/>
  <c r="I22" i="1"/>
  <c r="J21" i="1"/>
  <c r="L22" i="1"/>
  <c r="O21" i="1"/>
  <c r="P21" i="1"/>
  <c r="T19" i="1"/>
  <c r="C19" i="1"/>
  <c r="C20" i="1"/>
  <c r="F20" i="1"/>
  <c r="H19" i="1"/>
  <c r="J20" i="1"/>
  <c r="M19" i="1"/>
  <c r="O19" i="1"/>
  <c r="Q19" i="1"/>
  <c r="U19" i="1"/>
  <c r="D19" i="1"/>
  <c r="D20" i="1"/>
  <c r="G20" i="1"/>
  <c r="I19" i="1"/>
  <c r="K20" i="1"/>
  <c r="L20" i="1"/>
  <c r="N20" i="1"/>
  <c r="P20" i="1"/>
  <c r="T20" i="1"/>
  <c r="E19" i="1"/>
  <c r="E20" i="1"/>
  <c r="F19" i="1"/>
  <c r="H20" i="1"/>
  <c r="J19" i="1"/>
  <c r="M20" i="1"/>
  <c r="O20" i="1"/>
  <c r="U17" i="1"/>
  <c r="U18" i="1"/>
  <c r="B17" i="1"/>
  <c r="B18" i="1"/>
  <c r="G17" i="1"/>
  <c r="I18" i="1"/>
  <c r="K17" i="1"/>
  <c r="L17" i="1"/>
  <c r="N17" i="1"/>
  <c r="T17" i="1"/>
  <c r="E17" i="1"/>
  <c r="E18" i="1"/>
  <c r="F17" i="1"/>
  <c r="H18" i="1"/>
  <c r="J17" i="1"/>
  <c r="M18" i="1"/>
  <c r="O18" i="1"/>
  <c r="R17" i="1"/>
  <c r="R18" i="1"/>
  <c r="C17" i="1"/>
  <c r="C18" i="1"/>
  <c r="F18" i="1"/>
  <c r="H17" i="1"/>
  <c r="J18" i="1"/>
  <c r="M17" i="1"/>
  <c r="O17" i="1"/>
  <c r="S17" i="1"/>
  <c r="S18" i="1"/>
  <c r="D17" i="1"/>
  <c r="D18" i="1"/>
  <c r="G18" i="1"/>
  <c r="I17" i="1"/>
  <c r="K18" i="1"/>
  <c r="L18" i="1"/>
  <c r="N18" i="1"/>
  <c r="P15" i="1"/>
  <c r="T15" i="1"/>
  <c r="R16" i="1"/>
  <c r="E15" i="1"/>
  <c r="E16" i="1"/>
  <c r="G15" i="1"/>
  <c r="H15" i="1"/>
  <c r="K16" i="1"/>
  <c r="M16" i="1"/>
  <c r="Q15" i="1"/>
  <c r="U15" i="1"/>
  <c r="S16" i="1"/>
  <c r="B15" i="1"/>
  <c r="B16" i="1"/>
  <c r="F16" i="1"/>
  <c r="I15" i="1"/>
  <c r="J15" i="1"/>
  <c r="L15" i="1"/>
  <c r="R15" i="1"/>
  <c r="P16" i="1"/>
  <c r="T16" i="1"/>
  <c r="C15" i="1"/>
  <c r="C16" i="1"/>
  <c r="G16" i="1"/>
  <c r="H16" i="1"/>
  <c r="K15" i="1"/>
  <c r="L7" i="1"/>
  <c r="J8" i="1"/>
  <c r="C8" i="1"/>
  <c r="I7" i="1"/>
  <c r="M7" i="1"/>
  <c r="Q7" i="1"/>
  <c r="U7" i="1"/>
  <c r="K8" i="1"/>
  <c r="O8" i="1"/>
  <c r="S8" i="1"/>
  <c r="D7" i="1"/>
  <c r="D8" i="1"/>
  <c r="P7" i="1"/>
  <c r="R8" i="1"/>
  <c r="J7" i="1"/>
  <c r="N7" i="1"/>
  <c r="R7" i="1"/>
  <c r="H8" i="1"/>
  <c r="L8" i="1"/>
  <c r="P8" i="1"/>
  <c r="T8" i="1"/>
  <c r="E7" i="1"/>
  <c r="E8" i="1"/>
  <c r="H7" i="1"/>
  <c r="T7" i="1"/>
  <c r="N8" i="1"/>
  <c r="C7" i="1"/>
  <c r="K7" i="1"/>
  <c r="O7" i="1"/>
  <c r="S7" i="1"/>
  <c r="I8" i="1"/>
  <c r="M8" i="1"/>
  <c r="Q8" i="1"/>
  <c r="U8" i="1"/>
  <c r="B7" i="1"/>
  <c r="O13" i="1"/>
  <c r="S13" i="1"/>
  <c r="O14" i="1"/>
  <c r="S14" i="1"/>
  <c r="D13" i="1"/>
  <c r="D14" i="1"/>
  <c r="G13" i="1"/>
  <c r="I13" i="1"/>
  <c r="K13" i="1"/>
  <c r="P13" i="1"/>
  <c r="T13" i="1"/>
  <c r="P14" i="1"/>
  <c r="T14" i="1"/>
  <c r="E13" i="1"/>
  <c r="E14" i="1"/>
  <c r="F14" i="1"/>
  <c r="H14" i="1"/>
  <c r="J14" i="1"/>
  <c r="Q13" i="1"/>
  <c r="U13" i="1"/>
  <c r="Q14" i="1"/>
  <c r="U14" i="1"/>
  <c r="B13" i="1"/>
  <c r="B14" i="1"/>
  <c r="G14" i="1"/>
  <c r="I14" i="1"/>
  <c r="Q12" i="1"/>
  <c r="B11" i="1"/>
  <c r="G12" i="1"/>
  <c r="I12" i="1"/>
  <c r="L11" i="1"/>
  <c r="P11" i="1"/>
  <c r="T11" i="1"/>
  <c r="N12" i="1"/>
  <c r="R12" i="1"/>
  <c r="C11" i="1"/>
  <c r="C12" i="1"/>
  <c r="F11" i="1"/>
  <c r="H11" i="1"/>
  <c r="S11" i="1"/>
  <c r="U12" i="1"/>
  <c r="Q11" i="1"/>
  <c r="U11" i="1"/>
  <c r="O12" i="1"/>
  <c r="S12" i="1"/>
  <c r="D11" i="1"/>
  <c r="D12" i="1"/>
  <c r="G11" i="1"/>
  <c r="I11" i="1"/>
  <c r="O11" i="1"/>
  <c r="M12" i="1"/>
  <c r="B12" i="1"/>
  <c r="M11" i="1"/>
  <c r="N11" i="1"/>
  <c r="R11" i="1"/>
  <c r="L12" i="1"/>
  <c r="P12" i="1"/>
  <c r="T12" i="1"/>
  <c r="E11" i="1"/>
  <c r="E12" i="1"/>
  <c r="F12" i="1"/>
  <c r="J9" i="1"/>
  <c r="N9" i="1"/>
  <c r="R9" i="1"/>
  <c r="J10" i="1"/>
  <c r="N10" i="1"/>
  <c r="R10" i="1"/>
  <c r="E9" i="1"/>
  <c r="E10" i="1"/>
  <c r="G10" i="1"/>
  <c r="K9" i="1"/>
  <c r="O9" i="1"/>
  <c r="S9" i="1"/>
  <c r="K10" i="1"/>
  <c r="O10" i="1"/>
  <c r="S10" i="1"/>
  <c r="B9" i="1"/>
  <c r="B10" i="1"/>
  <c r="F9" i="1"/>
  <c r="L9" i="1"/>
  <c r="P9" i="1"/>
  <c r="T9" i="1"/>
  <c r="L10" i="1"/>
  <c r="P10" i="1"/>
  <c r="T10" i="1"/>
  <c r="C9" i="1"/>
  <c r="C10" i="1"/>
  <c r="H5" i="1"/>
  <c r="L5" i="1"/>
  <c r="P5" i="1"/>
  <c r="T5" i="1"/>
  <c r="H6" i="1"/>
  <c r="L6" i="1"/>
  <c r="P6" i="1"/>
  <c r="T6" i="1"/>
  <c r="B6" i="1"/>
  <c r="I5" i="1"/>
  <c r="M5" i="1"/>
  <c r="Q5" i="1"/>
  <c r="U5" i="1"/>
  <c r="I6" i="1"/>
  <c r="M6" i="1"/>
  <c r="Q6" i="1"/>
  <c r="U6" i="1"/>
  <c r="C6" i="1"/>
  <c r="F5" i="1"/>
  <c r="J5" i="1"/>
  <c r="N5" i="1"/>
  <c r="R5" i="1"/>
  <c r="F6" i="1"/>
  <c r="J6" i="1"/>
  <c r="N6" i="1"/>
  <c r="R6" i="1"/>
  <c r="E3" i="1"/>
  <c r="H3" i="1"/>
  <c r="L3" i="1"/>
  <c r="P3" i="1"/>
  <c r="T3" i="1"/>
  <c r="H4" i="1"/>
  <c r="L4" i="1"/>
  <c r="P4" i="1"/>
  <c r="T4" i="1"/>
  <c r="E4" i="1"/>
  <c r="I3" i="1"/>
  <c r="M3" i="1"/>
  <c r="Q3" i="1"/>
  <c r="U3" i="1"/>
  <c r="I4" i="1"/>
  <c r="M4" i="1"/>
  <c r="Q4" i="1"/>
  <c r="B6" i="3"/>
  <c r="B11" i="3"/>
  <c r="B7" i="3"/>
  <c r="B10" i="3"/>
  <c r="B9" i="3"/>
  <c r="B5" i="3"/>
  <c r="B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DD7314-D859-479E-B86A-B001255014B4}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<sst xmlns="http://schemas.openxmlformats.org/spreadsheetml/2006/main" count="248" uniqueCount="133">
  <si>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</si>
  <si>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</si>
  <si>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</si>
  <si>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</si>
  <si>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</si>
  <si>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</si>
  <si>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</si>
  <si>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</si>
  <si>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</si>
  <si>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</si>
  <si>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</si>
  <si>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</si>
  <si>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</si>
  <si>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</si>
  <si>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Top Challenge II</t>
  </si>
  <si>
    <t>Szeged Squash SE</t>
  </si>
  <si>
    <t>Anico Készházak-ESSE</t>
  </si>
  <si>
    <t>BestofFive SE</t>
  </si>
  <si>
    <t>Top Challenge I</t>
  </si>
  <si>
    <t>Soproni Mafc</t>
  </si>
  <si>
    <t>Go Ahead SC SE II</t>
  </si>
  <si>
    <t>Csé-Team Labda Egylet II</t>
  </si>
  <si>
    <t>Pro Squash Akadémia SE II</t>
  </si>
  <si>
    <t>Gekko SE II</t>
  </si>
  <si>
    <t>Top Challenge II|Szeged Squash SE</t>
  </si>
  <si>
    <t>Szeged Squash SE|Top Challenge II</t>
  </si>
  <si>
    <t>Top Challenge II|Anico Készházak-ESSE</t>
  </si>
  <si>
    <t>Anico Készházak-ESSE|Top Challenge II</t>
  </si>
  <si>
    <t>Top Challenge II|BestofFive SE</t>
  </si>
  <si>
    <t>BestofFive SE|Top Challenge II</t>
  </si>
  <si>
    <t>Top Challenge II|Top Challenge I</t>
  </si>
  <si>
    <t>Top Challenge I|Top Challenge II</t>
  </si>
  <si>
    <t>Top Challenge II|Soproni Mafc</t>
  </si>
  <si>
    <t>Soproni Mafc|Top Challenge II</t>
  </si>
  <si>
    <t>Top Challenge II|Go Ahead SC SE II</t>
  </si>
  <si>
    <t>Go Ahead SC SE II|Top Challenge II</t>
  </si>
  <si>
    <t>Top Challenge II|Csé-Team Labda Egylet II</t>
  </si>
  <si>
    <t>Csé-Team Labda Egylet II|Top Challenge II</t>
  </si>
  <si>
    <t>Top Challenge II|Pro Squash Akadémia SE II</t>
  </si>
  <si>
    <t>Pro Squash Akadémia SE II|Top Challenge II</t>
  </si>
  <si>
    <t>Top Challenge II|Gekko SE II</t>
  </si>
  <si>
    <t>Gekko SE II|Top Challenge II</t>
  </si>
  <si>
    <t>Szeged Squash SE|Anico Készházak-ESSE</t>
  </si>
  <si>
    <t>Anico Készházak-ESSE|Szeged Squash SE</t>
  </si>
  <si>
    <t>Szeged Squash SE|BestofFive SE</t>
  </si>
  <si>
    <t>BestofFive SE|Szeged Squash SE</t>
  </si>
  <si>
    <t>Szeged Squash SE|Top Challenge I</t>
  </si>
  <si>
    <t>Top Challenge I|Szeged Squash SE</t>
  </si>
  <si>
    <t>Szeged Squash SE|Soproni Mafc</t>
  </si>
  <si>
    <t>Soproni Mafc|Szeged Squash SE</t>
  </si>
  <si>
    <t>Szeged Squash SE|Go Ahead SC SE II</t>
  </si>
  <si>
    <t>Go Ahead SC SE II|Szeged Squash SE</t>
  </si>
  <si>
    <t>Szeged Squash SE|Csé-Team Labda Egylet II</t>
  </si>
  <si>
    <t>Csé-Team Labda Egylet II|Szeged Squash SE</t>
  </si>
  <si>
    <t>Szeged Squash SE|Pro Squash Akadémia SE II</t>
  </si>
  <si>
    <t>Pro Squash Akadémia SE II|Szeged Squash SE</t>
  </si>
  <si>
    <t>Szeged Squash SE|Gekko SE II</t>
  </si>
  <si>
    <t>Gekko SE II|Szeged Squash SE</t>
  </si>
  <si>
    <t>Anico Készházak-ESSE|BestofFive SE</t>
  </si>
  <si>
    <t>BestofFive SE|Anico Készházak-ESSE</t>
  </si>
  <si>
    <t>Anico Készházak-ESSE|Top Challenge I</t>
  </si>
  <si>
    <t>Top Challenge I|Anico Készházak-ESSE</t>
  </si>
  <si>
    <t>Anico Készházak-ESSE|Soproni Mafc</t>
  </si>
  <si>
    <t>Soproni Mafc|Anico Készházak-ESSE</t>
  </si>
  <si>
    <t>Anico Készházak-ESSE|Go Ahead SC SE II</t>
  </si>
  <si>
    <t>Go Ahead SC SE II|Anico Készházak-ESSE</t>
  </si>
  <si>
    <t>Anico Készházak-ESSE|Csé-Team Labda Egylet II</t>
  </si>
  <si>
    <t>Csé-Team Labda Egylet II|Anico Készházak-ESSE</t>
  </si>
  <si>
    <t>Anico Készházak-ESSE|Pro Squash Akadémia SE II</t>
  </si>
  <si>
    <t>Pro Squash Akadémia SE II|Anico Készházak-ESSE</t>
  </si>
  <si>
    <t>Anico Készházak-ESSE|Gekko SE II</t>
  </si>
  <si>
    <t>Gekko SE II|Anico Készházak-ESSE</t>
  </si>
  <si>
    <t>BestofFive SE|Top Challenge I</t>
  </si>
  <si>
    <t>Top Challenge I|BestofFive SE</t>
  </si>
  <si>
    <t>BestofFive SE|Soproni Mafc</t>
  </si>
  <si>
    <t>Soproni Mafc|BestofFive SE</t>
  </si>
  <si>
    <t>BestofFive SE|Go Ahead SC SE II</t>
  </si>
  <si>
    <t>Go Ahead SC SE II|BestofFive SE</t>
  </si>
  <si>
    <t>BestofFive SE|Csé-Team Labda Egylet II</t>
  </si>
  <si>
    <t>Csé-Team Labda Egylet II|BestofFive SE</t>
  </si>
  <si>
    <t>BestofFive SE|Pro Squash Akadémia SE II</t>
  </si>
  <si>
    <t>Pro Squash Akadémia SE II|BestofFive SE</t>
  </si>
  <si>
    <t>BestofFive SE|Gekko SE II</t>
  </si>
  <si>
    <t>Gekko SE II|BestofFive SE</t>
  </si>
  <si>
    <t>Top Challenge I|Soproni Mafc</t>
  </si>
  <si>
    <t>Soproni Mafc|Top Challenge I</t>
  </si>
  <si>
    <t>Top Challenge I|Go Ahead SC SE II</t>
  </si>
  <si>
    <t>Go Ahead SC SE II|Top Challenge I</t>
  </si>
  <si>
    <t>Top Challenge I|Csé-Team Labda Egylet II</t>
  </si>
  <si>
    <t>Csé-Team Labda Egylet II|Top Challenge I</t>
  </si>
  <si>
    <t>Top Challenge I|Pro Squash Akadémia SE II</t>
  </si>
  <si>
    <t>Pro Squash Akadémia SE II|Top Challenge I</t>
  </si>
  <si>
    <t>Top Challenge I|Gekko SE II</t>
  </si>
  <si>
    <t>Gekko SE II|Top Challenge I</t>
  </si>
  <si>
    <t>Soproni Mafc|Go Ahead SC SE II</t>
  </si>
  <si>
    <t>Go Ahead SC SE II|Soproni Mafc</t>
  </si>
  <si>
    <t>Soproni Mafc|Csé-Team Labda Egylet II</t>
  </si>
  <si>
    <t>Csé-Team Labda Egylet II|Soproni Mafc</t>
  </si>
  <si>
    <t>Soproni Mafc|Pro Squash Akadémia SE II</t>
  </si>
  <si>
    <t>Pro Squash Akadémia SE II|Soproni Mafc</t>
  </si>
  <si>
    <t>Soproni Mafc|Gekko SE II</t>
  </si>
  <si>
    <t>Gekko SE II|Soproni Mafc</t>
  </si>
  <si>
    <t>Go Ahead SC SE II|Csé-Team Labda Egylet II</t>
  </si>
  <si>
    <t>Csé-Team Labda Egylet II|Go Ahead SC SE II</t>
  </si>
  <si>
    <t>Go Ahead SC SE II|Pro Squash Akadémia SE II</t>
  </si>
  <si>
    <t>Pro Squash Akadémia SE II|Go Ahead SC SE II</t>
  </si>
  <si>
    <t>Go Ahead SC SE II|Gekko SE II</t>
  </si>
  <si>
    <t>Gekko SE II|Go Ahead SC SE II</t>
  </si>
  <si>
    <t>Csé-Team Labda Egylet II|Pro Squash Akadémia SE II</t>
  </si>
  <si>
    <t>Pro Squash Akadémia SE II|Csé-Team Labda Egylet II</t>
  </si>
  <si>
    <t>Csé-Team Labda Egylet II|Gekko SE II</t>
  </si>
  <si>
    <t>Gekko SE II|Csé-Team Labda Egylet II</t>
  </si>
  <si>
    <t>Pro Squash Akadémia SE II|Gekko SE II</t>
  </si>
  <si>
    <t>Gekko SE II|Pro Squash Akadémia SE II</t>
  </si>
  <si>
    <t>Helyezés</t>
  </si>
  <si>
    <t>03.25 Omega Sportcentrum</t>
  </si>
  <si>
    <t>Top Challenge II - BestofFive SE</t>
  </si>
  <si>
    <t>Csapatok.3</t>
  </si>
  <si>
    <t>x</t>
  </si>
  <si>
    <t>Top Challenge II - Szeged Squash SE</t>
  </si>
  <si>
    <t>Anico Készházak - ESSE - BestofFive SE</t>
  </si>
  <si>
    <t>BestofFive SE - Pro Squash Akadémia SE II</t>
  </si>
  <si>
    <t>Top Challenge II - Soproni Mafc</t>
  </si>
  <si>
    <t>Pro Squash Akadémia SE II - Gekko SE II</t>
  </si>
  <si>
    <t>Go Ahead SC SE II - Gekko SE II</t>
  </si>
  <si>
    <t>Go Ahead SC SE II - Csé-Team Labda Egylet II</t>
  </si>
  <si>
    <t>Szeged Squash SE - Anico Készházak-ESSE</t>
  </si>
  <si>
    <t>Top Challenge I - Gekko SE II</t>
  </si>
  <si>
    <t>Top Challenge I - Csé-Team Labda Egylet II</t>
  </si>
  <si>
    <t>Go Ahead SC SE II - Szeged Squash SE</t>
  </si>
  <si>
    <t>Anico Készházak-ESSE - Top Challenge I</t>
  </si>
  <si>
    <t>Soproni Mafc - Csé-Team Labda Egylet II</t>
  </si>
  <si>
    <t>Soproni Mafc - Pro Squash Akadémia 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</si>
</sst>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/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medium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1" xfId="0" applyFill="1" applyBorder="1"/>
    <xf numFmtId="0" fontId="0" fillId="2" borderId="13" xfId="0" applyFill="1" applyBorder="1"/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4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2" borderId="38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20" fontId="5" fillId="0" borderId="42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20" fontId="5" fillId="0" borderId="38" xfId="0" applyNumberFormat="1" applyFont="1" applyBorder="1" applyAlignment="1">
      <alignment horizontal="center" vertical="center"/>
    </xf>
    <xf numFmtId="0" fontId="0" fillId="0" borderId="43" xfId="0" applyBorder="1"/>
    <xf numFmtId="0" fontId="6" fillId="0" borderId="4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</cellXfs>
  <cellStyles count="1">
    <cellStyle name="Normál" xfId="0" builtinId="0"/>
  </cellStyles>
  <dxfs count="16">
    <dxf>
      <font>
        <color theme="0"/>
      </font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FSSZ\_Squash\Versenyek\2022-23%20szezon\Csapatbajnoks&#225;g\3.%20ford\I.%20oszt&#225;ly%20sorsol&#225;s-id&#337;rend.xlsx" TargetMode="External"/><Relationship Id="rId1" Type="http://schemas.openxmlformats.org/officeDocument/2006/relationships/externalLinkPath" Target="I.%20oszt&#225;ly%20sorsol&#225;s-id&#337;r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átrix"/>
      <sheetName val="Mérkőzések | eredmények"/>
      <sheetName val="Csapatok"/>
      <sheetName val="3. forduló időrend"/>
    </sheetNames>
    <sheetDataSet>
      <sheetData sheetId="0" refreshError="1"/>
      <sheetData sheetId="1" refreshError="1"/>
      <sheetData sheetId="2">
        <row r="2">
          <cell r="A2" t="str">
            <v>Csé-Team Labda Egylet I</v>
          </cell>
        </row>
        <row r="3">
          <cell r="A3" t="str">
            <v>City Squash Club SE</v>
          </cell>
        </row>
        <row r="4">
          <cell r="A4" t="str">
            <v>Squashberek SE</v>
          </cell>
        </row>
        <row r="5">
          <cell r="A5" t="str">
            <v>Victor-BLE Team I</v>
          </cell>
        </row>
        <row r="6">
          <cell r="A6" t="str">
            <v>Gekko SE</v>
          </cell>
        </row>
        <row r="7">
          <cell r="A7" t="str">
            <v>Colosseum-Luxus SE</v>
          </cell>
        </row>
        <row r="8">
          <cell r="A8" t="str">
            <v>Go Ahead SC SE I</v>
          </cell>
        </row>
        <row r="9">
          <cell r="A9" t="str">
            <v>Golden Ball SE</v>
          </cell>
        </row>
        <row r="10">
          <cell r="A10" t="str">
            <v>Pro Squash Akadémia SE</v>
          </cell>
        </row>
      </sheetData>
      <sheetData sheetId="3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5200554-70DB-4EE9-9810-3C088462E82C}" autoFormatId="16" applyNumberFormats="0" applyBorderFormats="0" applyFontFormats="0" applyPatternFormats="0" applyAlignmentFormats="0" applyWidthHeightFormats="0">
  <queryTableRefresh nextId="35" unboundColumnsRight="10">
    <queryTableFields count="14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34" dataBound="0" tableColumnId="1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2CAFA8-37B9-4F67-BEE0-3D69562A6EDD}" name="Mérkőzések" displayName="Mérkőzések" ref="A1:N46" tableType="queryTable" totalsRowShown="0">
  <autoFilter ref="A1:N46" xr:uid="{892CAFA8-37B9-4F67-BEE0-3D69562A6EDD}">
    <filterColumn colId="5">
      <filters>
        <filter val="3"/>
      </filters>
    </filterColumn>
  </autoFilter>
  <tableColumns count="14">
    <tableColumn id="2" xr3:uid="{43835B10-E25B-4795-B790-B6D578AD4CBF}" uniqueName="2" name="Index_I" queryTableFieldId="25"/>
    <tableColumn id="3" xr3:uid="{3992C3EF-004A-4588-994A-2044CA8F247A}" uniqueName="3" name="Index_II" queryTableFieldId="26"/>
    <tableColumn id="14" xr3:uid="{6E290B21-C077-4A6E-B06F-B16D112CA0E5}" uniqueName="14" name="Csapatok" queryTableFieldId="14" dataDxfId="15"/>
    <tableColumn id="5" xr3:uid="{76305D33-FCE2-4799-BE18-A315E710CC8E}" uniqueName="5" name="Csapatok.2" queryTableFieldId="5" dataDxfId="14"/>
    <tableColumn id="1" xr3:uid="{0E2D705E-18DD-46B2-B16D-83AD531F9F8C}" uniqueName="1" name="Csapatok.3" queryTableFieldId="34"/>
    <tableColumn id="20" xr3:uid="{52CA6774-1F3B-49AD-B58A-D7F9A6262BBA}" uniqueName="20" name="Forduló" queryTableFieldId="22" dataDxfId="13"/>
    <tableColumn id="9" xr3:uid="{A5006C4A-E6B4-4E9C-89B7-4176EE79D4EA}" uniqueName="9" name="Csapatok eredmény" queryTableFieldId="33" dataDxfId="12"/>
    <tableColumn id="8" xr3:uid="{1F2A76CB-52C8-40C7-BAAE-76A59CCEB18B}" uniqueName="8" name="Csapatok.2 eredmény" queryTableFieldId="32" dataDxfId="11"/>
    <tableColumn id="10" xr3:uid="{D78493F2-87F3-46B7-BE9C-C6808AD94BA8}" uniqueName="10" name="Csapat.1 szettek" queryTableFieldId="10" dataDxfId="10"/>
    <tableColumn id="11" xr3:uid="{89958C1C-12DE-41FA-B6FA-4A940C81EE28}" uniqueName="11" name="Csapat.2 szettek" queryTableFieldId="11" dataDxfId="9"/>
    <tableColumn id="12" xr3:uid="{25F87C09-8234-4883-993B-E614F5DF1B89}" uniqueName="12" name="Csapat.1 pontok" queryTableFieldId="12" dataDxfId="8"/>
    <tableColumn id="13" xr3:uid="{F8DCC56D-1AA1-46D2-A9BC-E5CF869D137E}" uniqueName="13" name="Csapat.2 pontok" queryTableFieldId="13" dataDxfId="7"/>
    <tableColumn id="6" xr3:uid="{C0E3C251-E34A-462C-B45D-4C1C2431BB83}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xr3:uid="{D94FA197-D14E-4C77-A329-2C0AE791E109}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FCE3A-7916-41AC-AAB0-71EDD2247BD9}" name="Csapatok" displayName="Csapatok" ref="A1:B12" totalsRowShown="0">
  <autoFilter ref="A1:B12" xr:uid="{32AFCE3A-7916-41AC-AAB0-71EDD2247BD9}"/>
  <tableColumns count="2">
    <tableColumn id="2" xr3:uid="{A3E0D0AE-EEDB-4873-88B9-9D3D762FB5C9}" name="Csapatok"/>
    <tableColumn id="1" xr3:uid="{BBD85CC9-69C7-4D68-B92D-966707ED0706}" name="Pontok" dataDxfId="4">
      <calculatedColumnFormula>SUMIF('Mérkőzések | eredmények'!C:C,cs_1,'Mérkőzések | eredmények'!M:M)+SUMIF('Mérkőzések | eredmények'!D:D,cs_1,'Mérkőzések | eredmények'!N:N)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5CA8-02C4-49A2-9A55-D8913D9D65AF}">
  <dimension ref="A1:Z33"/>
  <sheetViews>
    <sheetView showGridLines="0" workbookViewId="0">
      <selection activeCell="W13" sqref="W13"/>
    </sheetView>
  </sheetViews>
  <sheetFormatPr defaultRowHeight="15" x14ac:dyDescent="0.25"/>
  <cols>
    <col min="1" max="1" width="14.42578125" customWidth="1"/>
    <col min="2" max="21" width="6.85546875" customWidth="1"/>
    <col min="25" max="25" width="24.42578125" bestFit="1" customWidth="1"/>
  </cols>
  <sheetData>
    <row r="1" spans="1:26" ht="15.75" thickBot="1" x14ac:dyDescent="0.3"/>
    <row r="2" spans="1:26" ht="32.25" customHeight="1" x14ac:dyDescent="0.25">
      <c r="A2" s="35"/>
      <c r="B2" s="43" t="str">
        <f>IF(cs_1="","",cs_1)</f>
        <v>Top Challenge II</v>
      </c>
      <c r="C2" s="39"/>
      <c r="D2" s="39" t="str">
        <f>IF(cs_2="","",cs_2)</f>
        <v>Szeged Squash SE</v>
      </c>
      <c r="E2" s="39"/>
      <c r="F2" s="39" t="str">
        <f>IF(cs_3="","",cs_3)</f>
        <v>Anico Készházak-ESSE</v>
      </c>
      <c r="G2" s="39"/>
      <c r="H2" s="39" t="str">
        <f>IF(cs_4="","",cs_4)</f>
        <v>BestofFive SE</v>
      </c>
      <c r="I2" s="39"/>
      <c r="J2" s="39" t="str">
        <f>IF(cs_5="","",cs_5)</f>
        <v>Top Challenge I</v>
      </c>
      <c r="K2" s="39"/>
      <c r="L2" s="39" t="str">
        <f>IF(cs_6="","",cs_6)</f>
        <v>Soproni Mafc</v>
      </c>
      <c r="M2" s="39"/>
      <c r="N2" s="39" t="str">
        <f>IF(cs_7="","",cs_7)</f>
        <v>Go Ahead SC SE II</v>
      </c>
      <c r="O2" s="39"/>
      <c r="P2" s="39" t="str">
        <f>IF(cs_8="","",cs_8)</f>
        <v>Csé-Team Labda Egylet II</v>
      </c>
      <c r="Q2" s="39"/>
      <c r="R2" s="39" t="str">
        <f>IF(cs_9="","",cs_9)</f>
        <v>Pro Squash Akadémia SE II</v>
      </c>
      <c r="S2" s="39"/>
      <c r="T2" s="39" t="str">
        <f>IF(cs_10="","",cs_10)</f>
        <v>Gekko SE II</v>
      </c>
      <c r="U2" s="40"/>
    </row>
    <row r="3" spans="1:26" ht="17.25" customHeight="1" x14ac:dyDescent="0.25">
      <c r="A3" s="41" t="str">
        <f>IF(cs_1="","",cs_1)</f>
        <v>Top Challenge II</v>
      </c>
      <c r="B3" s="14"/>
      <c r="C3" s="15"/>
      <c r="D3" s="3">
        <f>IFERROR(IFERROR(VLOOKUP($A3&amp;"|"&amp;D$2,'Mérkőzések | eredmények'!$A:$L,6,0),VLOOKUP($A3&amp;"|"&amp;D$2,'Mérkőzések | eredmények'!$B:$L,5,0)),"")</f>
        <v>3</v>
      </c>
      <c r="E3" s="4">
        <f>IFERROR(IFERROR(VLOOKUP($A3&amp;"|"&amp;D$2,'Mérkőzések | eredmények'!$A:$L,7,0),VLOOKUP($A3&amp;"|"&amp;D$2,'Mérkőzések | eredmények'!$B:$L,6,0)),"")</f>
        <v>0</v>
      </c>
      <c r="F3" s="18">
        <f>IFERROR(IFERROR(VLOOKUP($A3&amp;"|"&amp;F$2,'Mérkőzések | eredmények'!$A:$L,6,0),VLOOKUP($A3&amp;"|"&amp;F$2,'Mérkőzések | eredmények'!$B:$L,5,0)),"")</f>
        <v>1</v>
      </c>
      <c r="G3" s="19">
        <f>IFERROR(IFERROR(VLOOKUP($A3&amp;"|"&amp;F$2,'Mérkőzések | eredmények'!$A:$L,7,0),VLOOKUP($A3&amp;"|"&amp;F$2,'Mérkőzések | eredmények'!$B:$L,6,0)),"")</f>
        <v>3</v>
      </c>
      <c r="H3" s="3">
        <f>IFERROR(IFERROR(VLOOKUP($A3&amp;"|"&amp;H$2,'Mérkőzések | eredmények'!$A:$L,6,0),VLOOKUP($A3&amp;"|"&amp;H$2,'Mérkőzések | eredmények'!$B:$L,5,0)),"")</f>
        <v>3</v>
      </c>
      <c r="I3" s="4">
        <f>IFERROR(IFERROR(VLOOKUP($A3&amp;"|"&amp;H$2,'Mérkőzések | eredmények'!$A:$L,7,0),VLOOKUP($A3&amp;"|"&amp;H$2,'Mérkőzések | eredmények'!$B:$L,6,0)),"")</f>
        <v>0</v>
      </c>
      <c r="J3" s="18">
        <f>IFERROR(IFERROR(VLOOKUP($A3&amp;"|"&amp;J$2,'Mérkőzések | eredmények'!$A:$L,6,0),VLOOKUP($A3&amp;"|"&amp;J$2,'Mérkőzések | eredmények'!$B:$L,5,0)),"")</f>
        <v>2</v>
      </c>
      <c r="K3" s="19">
        <f>IFERROR(IFERROR(VLOOKUP($A3&amp;"|"&amp;J$2,'Mérkőzések | eredmények'!$A:$L,7,0),VLOOKUP($A3&amp;"|"&amp;J$2,'Mérkőzések | eredmények'!$B:$L,6,0)),"")</f>
        <v>2</v>
      </c>
      <c r="L3" s="3">
        <f>IFERROR(IFERROR(VLOOKUP($A3&amp;"|"&amp;L$2,'Mérkőzések | eredmények'!$A:$L,6,0),VLOOKUP($A3&amp;"|"&amp;L$2,'Mérkőzések | eredmények'!$B:$L,5,0)),"")</f>
        <v>3</v>
      </c>
      <c r="M3" s="4">
        <f>IFERROR(IFERROR(VLOOKUP($A3&amp;"|"&amp;L$2,'Mérkőzések | eredmények'!$A:$L,7,0),VLOOKUP($A3&amp;"|"&amp;L$2,'Mérkőzések | eredmények'!$B:$L,6,0)),"")</f>
        <v>0</v>
      </c>
      <c r="N3" s="18">
        <f>IFERROR(IFERROR(VLOOKUP($A3&amp;"|"&amp;N$2,'Mérkőzések | eredmények'!$A:$L,6,0),VLOOKUP($A3&amp;"|"&amp;N$2,'Mérkőzések | eredmények'!$B:$L,5,0)),"")</f>
        <v>2</v>
      </c>
      <c r="O3" s="19">
        <f>IFERROR(IFERROR(VLOOKUP($A3&amp;"|"&amp;N$2,'Mérkőzések | eredmények'!$A:$L,7,0),VLOOKUP($A3&amp;"|"&amp;N$2,'Mérkőzések | eredmények'!$B:$L,6,0)),"")</f>
        <v>3</v>
      </c>
      <c r="P3" s="3">
        <f>IFERROR(IFERROR(VLOOKUP($A3&amp;"|"&amp;P$2,'Mérkőzések | eredmények'!$A:$L,6,0),VLOOKUP($A3&amp;"|"&amp;P$2,'Mérkőzések | eredmények'!$B:$L,5,0)),"")</f>
        <v>1</v>
      </c>
      <c r="Q3" s="4">
        <f>IFERROR(IFERROR(VLOOKUP($A3&amp;"|"&amp;P$2,'Mérkőzések | eredmények'!$A:$L,7,0),VLOOKUP($A3&amp;"|"&amp;P$2,'Mérkőzések | eredmények'!$B:$L,6,0)),"")</f>
        <v>4</v>
      </c>
      <c r="R3" s="18">
        <f>IFERROR(IFERROR(VLOOKUP($A3&amp;"|"&amp;R$2,'Mérkőzések | eredmények'!$A:$L,6,0),VLOOKUP($A3&amp;"|"&amp;R$2,'Mérkőzések | eredmények'!$B:$L,5,0)),"")</f>
        <v>2</v>
      </c>
      <c r="S3" s="19">
        <f>IFERROR(IFERROR(VLOOKUP($A3&amp;"|"&amp;R$2,'Mérkőzések | eredmények'!$A:$L,7,0),VLOOKUP($A3&amp;"|"&amp;R$2,'Mérkőzések | eredmények'!$B:$L,6,0)),"")</f>
        <v>3</v>
      </c>
      <c r="T3" s="3">
        <f>IFERROR(IFERROR(VLOOKUP($A3&amp;"|"&amp;T$2,'Mérkőzések | eredmények'!$A:$L,6,0),VLOOKUP($A3&amp;"|"&amp;T$2,'Mérkőzések | eredmények'!$B:$L,5,0)),"")</f>
        <v>1</v>
      </c>
      <c r="U3" s="5">
        <f>IFERROR(IFERROR(VLOOKUP($A3&amp;"|"&amp;T$2,'Mérkőzések | eredmények'!$A:$L,7,0),VLOOKUP($A3&amp;"|"&amp;T$2,'Mérkőzések | eredmények'!$B:$L,6,0)),"")</f>
        <v>4</v>
      </c>
    </row>
    <row r="4" spans="1:26" ht="17.25" customHeight="1" x14ac:dyDescent="0.25">
      <c r="A4" s="42"/>
      <c r="B4" s="12"/>
      <c r="C4" s="16"/>
      <c r="D4" s="20">
        <f>IFERROR(IFERROR(VLOOKUP($A3&amp;"|"&amp;D$2,'Mérkőzések | eredmények'!$A:$L,8,0),VLOOKUP($A3&amp;"|"&amp;D$2,'Mérkőzések | eredmények'!$B:$L,7,0)),"")</f>
        <v>0</v>
      </c>
      <c r="E4" s="21">
        <f>IFERROR(IFERROR(VLOOKUP($A3&amp;"|"&amp;D$2,'Mérkőzések | eredmények'!$A:$L,9,0),VLOOKUP($A3&amp;"|"&amp;D$2,'Mérkőzések | eredmények'!$B:$L,8,0)),"")</f>
        <v>0</v>
      </c>
      <c r="F4" s="22">
        <f>IFERROR(IFERROR(VLOOKUP($A3&amp;"|"&amp;F$2,'Mérkőzések | eredmények'!$A:$L,8,0),VLOOKUP($A3&amp;"|"&amp;F$2,'Mérkőzések | eredmények'!$B:$L,7,0)),"")</f>
        <v>1</v>
      </c>
      <c r="G4" s="23">
        <f>IFERROR(IFERROR(VLOOKUP($A3&amp;"|"&amp;F$2,'Mérkőzések | eredmények'!$A:$L,9,0),VLOOKUP($A3&amp;"|"&amp;F$2,'Mérkőzések | eredmények'!$B:$L,8,0)),"")</f>
        <v>9</v>
      </c>
      <c r="H4" s="20">
        <f>IFERROR(IFERROR(VLOOKUP($A3&amp;"|"&amp;H$2,'Mérkőzések | eredmények'!$A:$L,8,0),VLOOKUP($A3&amp;"|"&amp;H$2,'Mérkőzések | eredmények'!$B:$L,7,0)),"")</f>
        <v>0</v>
      </c>
      <c r="I4" s="21">
        <f>IFERROR(IFERROR(VLOOKUP($A3&amp;"|"&amp;H$2,'Mérkőzések | eredmények'!$A:$L,9,0),VLOOKUP($A3&amp;"|"&amp;H$2,'Mérkőzések | eredmények'!$B:$L,8,0)),"")</f>
        <v>0</v>
      </c>
      <c r="J4" s="20">
        <f>IFERROR(IFERROR(VLOOKUP($A3&amp;"|"&amp;J$2,'Mérkőzések | eredmények'!$A:$L,8,0),VLOOKUP($A3&amp;"|"&amp;J$2,'Mérkőzések | eredmények'!$B:$L,7,0)),"")</f>
        <v>2</v>
      </c>
      <c r="K4" s="21">
        <f>IFERROR(IFERROR(VLOOKUP($A3&amp;"|"&amp;J$2,'Mérkőzések | eredmények'!$A:$L,9,0),VLOOKUP($A3&amp;"|"&amp;J$2,'Mérkőzések | eredmények'!$B:$L,8,0)),"")</f>
        <v>6</v>
      </c>
      <c r="L4" s="20">
        <f>IFERROR(IFERROR(VLOOKUP($A3&amp;"|"&amp;L$2,'Mérkőzések | eredmények'!$A:$L,8,0),VLOOKUP($A3&amp;"|"&amp;L$2,'Mérkőzések | eredmények'!$B:$L,7,0)),"")</f>
        <v>0</v>
      </c>
      <c r="M4" s="21">
        <f>IFERROR(IFERROR(VLOOKUP($A3&amp;"|"&amp;L$2,'Mérkőzések | eredmények'!$A:$L,9,0),VLOOKUP($A3&amp;"|"&amp;L$2,'Mérkőzések | eredmények'!$B:$L,8,0)),"")</f>
        <v>0</v>
      </c>
      <c r="N4" s="22">
        <f>IFERROR(IFERROR(VLOOKUP($A3&amp;"|"&amp;N$2,'Mérkőzések | eredmények'!$A:$L,8,0),VLOOKUP($A3&amp;"|"&amp;N$2,'Mérkőzések | eredmények'!$B:$L,7,0)),"")</f>
        <v>1</v>
      </c>
      <c r="O4" s="23">
        <f>IFERROR(IFERROR(VLOOKUP($A3&amp;"|"&amp;N$2,'Mérkőzések | eredmények'!$A:$L,9,0),VLOOKUP($A3&amp;"|"&amp;N$2,'Mérkőzések | eredmények'!$B:$L,8,0)),"")</f>
        <v>11</v>
      </c>
      <c r="P4" s="22">
        <f>IFERROR(IFERROR(VLOOKUP($A3&amp;"|"&amp;P$2,'Mérkőzések | eredmények'!$A:$L,8,0),VLOOKUP($A3&amp;"|"&amp;P$2,'Mérkőzések | eredmények'!$B:$L,7,0)),"")</f>
        <v>0</v>
      </c>
      <c r="Q4" s="23">
        <f>IFERROR(IFERROR(VLOOKUP($A3&amp;"|"&amp;P$2,'Mérkőzések | eredmények'!$A:$L,9,0),VLOOKUP($A3&amp;"|"&amp;P$2,'Mérkőzések | eredmények'!$B:$L,8,0)),"")</f>
        <v>12</v>
      </c>
      <c r="R4" s="20">
        <f>IFERROR(IFERROR(VLOOKUP($A3&amp;"|"&amp;R$2,'Mérkőzések | eredmények'!$A:$L,8,0),VLOOKUP($A3&amp;"|"&amp;R$2,'Mérkőzések | eredmények'!$B:$L,7,0)),"")</f>
        <v>1</v>
      </c>
      <c r="S4" s="21">
        <f>IFERROR(IFERROR(VLOOKUP($A3&amp;"|"&amp;R$2,'Mérkőzések | eredmények'!$A:$L,9,0),VLOOKUP($A3&amp;"|"&amp;R$2,'Mérkőzések | eredmények'!$B:$L,8,0)),"")</f>
        <v>11</v>
      </c>
      <c r="T4" s="20">
        <f>IFERROR(IFERROR(VLOOKUP($A3&amp;"|"&amp;T$2,'Mérkőzések | eredmények'!$A:$L,8,0),VLOOKUP($A3&amp;"|"&amp;T$2,'Mérkőzések | eredmények'!$B:$L,7,0)),"")</f>
        <v>0</v>
      </c>
      <c r="U4" s="24">
        <f>IFERROR(IFERROR(VLOOKUP($A3&amp;"|"&amp;T$2,'Mérkőzések | eredmények'!$A:$L,9,0),VLOOKUP($A3&amp;"|"&amp;T$2,'Mérkőzések | eredmények'!$B:$L,8,0)),"")</f>
        <v>12</v>
      </c>
      <c r="X4" t="s">
        <v>114</v>
      </c>
      <c r="Y4" t="s">
        <v>0</v>
      </c>
      <c r="Z4" t="s">
        <v>9</v>
      </c>
    </row>
    <row r="5" spans="1:26" ht="17.25" customHeight="1" x14ac:dyDescent="0.25">
      <c r="A5" s="44" t="str">
        <f>IF(cs_2="","",cs_2)</f>
        <v>Szeged Squash SE</v>
      </c>
      <c r="B5" s="3">
        <f>IFERROR(IFERROR(VLOOKUP($A5&amp;"|"&amp;B$2,'Mérkőzések | eredmények'!$A:$L,7,0),VLOOKUP($A5&amp;"|"&amp;B$2,'Mérkőzések | eredmények'!$B:$L,6,0)),"")</f>
        <v>0</v>
      </c>
      <c r="C5" s="4">
        <f>IFERROR(IFERROR(VLOOKUP($A5&amp;"|"&amp;B$2,'Mérkőzések | eredmények'!$A:$L,6,0),VLOOKUP($A5&amp;"|"&amp;B$2,'Mérkőzések | eredmények'!$B:$L,5,0)),"")</f>
        <v>3</v>
      </c>
      <c r="D5" s="2"/>
      <c r="E5" s="2"/>
      <c r="F5" s="18">
        <f>IFERROR(IFERROR(VLOOKUP($A5&amp;"|"&amp;F$2,'Mérkőzések | eredmények'!$A:$L,6,0),VLOOKUP($A5&amp;"|"&amp;F$2,'Mérkőzések | eredmények'!$B:$L,5,0)),"")</f>
        <v>3</v>
      </c>
      <c r="G5" s="19">
        <f>IFERROR(IFERROR(VLOOKUP($A5&amp;"|"&amp;F$2,'Mérkőzések | eredmények'!$A:$L,7,0),VLOOKUP($A5&amp;"|"&amp;F$2,'Mérkőzések | eredmények'!$B:$L,6,0)),"")</f>
        <v>0</v>
      </c>
      <c r="H5" s="3">
        <f>IFERROR(IFERROR(VLOOKUP($A5&amp;"|"&amp;H$2,'Mérkőzések | eredmények'!$A:$L,6,0),VLOOKUP($A5&amp;"|"&amp;H$2,'Mérkőzések | eredmények'!$B:$L,5,0)),"")</f>
        <v>1</v>
      </c>
      <c r="I5" s="4">
        <f>IFERROR(IFERROR(VLOOKUP($A5&amp;"|"&amp;H$2,'Mérkőzések | eredmények'!$A:$L,7,0),VLOOKUP($A5&amp;"|"&amp;H$2,'Mérkőzések | eredmények'!$B:$L,6,0)),"")</f>
        <v>3</v>
      </c>
      <c r="J5" s="18">
        <f>IFERROR(IFERROR(VLOOKUP($A5&amp;"|"&amp;J$2,'Mérkőzések | eredmények'!$A:$L,6,0),VLOOKUP($A5&amp;"|"&amp;J$2,'Mérkőzések | eredmények'!$B:$L,5,0)),"")</f>
        <v>2</v>
      </c>
      <c r="K5" s="19">
        <f>IFERROR(IFERROR(VLOOKUP($A5&amp;"|"&amp;J$2,'Mérkőzések | eredmények'!$A:$L,7,0),VLOOKUP($A5&amp;"|"&amp;J$2,'Mérkőzések | eredmények'!$B:$L,6,0)),"")</f>
        <v>3</v>
      </c>
      <c r="L5" s="3">
        <f>IFERROR(IFERROR(VLOOKUP($A5&amp;"|"&amp;L$2,'Mérkőzések | eredmények'!$A:$L,6,0),VLOOKUP($A5&amp;"|"&amp;L$2,'Mérkőzések | eredmények'!$B:$L,5,0)),"")</f>
        <v>1</v>
      </c>
      <c r="M5" s="4">
        <f>IFERROR(IFERROR(VLOOKUP($A5&amp;"|"&amp;L$2,'Mérkőzések | eredmények'!$A:$L,7,0),VLOOKUP($A5&amp;"|"&amp;L$2,'Mérkőzések | eredmények'!$B:$L,6,0)),"")</f>
        <v>3</v>
      </c>
      <c r="N5" s="18">
        <f>IFERROR(IFERROR(VLOOKUP($A5&amp;"|"&amp;N$2,'Mérkőzések | eredmények'!$A:$L,6,0),VLOOKUP($A5&amp;"|"&amp;N$2,'Mérkőzések | eredmények'!$B:$L,5,0)),"")</f>
        <v>3</v>
      </c>
      <c r="O5" s="19">
        <f>IFERROR(IFERROR(VLOOKUP($A5&amp;"|"&amp;N$2,'Mérkőzések | eredmények'!$A:$L,7,0),VLOOKUP($A5&amp;"|"&amp;N$2,'Mérkőzések | eredmények'!$B:$L,6,0)),"")</f>
        <v>0</v>
      </c>
      <c r="P5" s="3">
        <f>IFERROR(IFERROR(VLOOKUP($A5&amp;"|"&amp;P$2,'Mérkőzések | eredmények'!$A:$L,6,0),VLOOKUP($A5&amp;"|"&amp;P$2,'Mérkőzések | eredmények'!$B:$L,5,0)),"")</f>
        <v>2</v>
      </c>
      <c r="Q5" s="4">
        <f>IFERROR(IFERROR(VLOOKUP($A5&amp;"|"&amp;P$2,'Mérkőzések | eredmények'!$A:$L,7,0),VLOOKUP($A5&amp;"|"&amp;P$2,'Mérkőzések | eredmények'!$B:$L,6,0)),"")</f>
        <v>3</v>
      </c>
      <c r="R5" s="18">
        <f>IFERROR(IFERROR(VLOOKUP($A5&amp;"|"&amp;R$2,'Mérkőzések | eredmények'!$A:$L,6,0),VLOOKUP($A5&amp;"|"&amp;R$2,'Mérkőzések | eredmények'!$B:$L,5,0)),"")</f>
        <v>1</v>
      </c>
      <c r="S5" s="19">
        <f>IFERROR(IFERROR(VLOOKUP($A5&amp;"|"&amp;R$2,'Mérkőzések | eredmények'!$A:$L,7,0),VLOOKUP($A5&amp;"|"&amp;R$2,'Mérkőzések | eredmények'!$B:$L,6,0)),"")</f>
        <v>4</v>
      </c>
      <c r="T5" s="3">
        <f>IFERROR(IFERROR(VLOOKUP($A5&amp;"|"&amp;T$2,'Mérkőzések | eredmények'!$A:$L,6,0),VLOOKUP($A5&amp;"|"&amp;T$2,'Mérkőzések | eredmények'!$B:$L,5,0)),"")</f>
        <v>2</v>
      </c>
      <c r="U5" s="5">
        <f>IFERROR(IFERROR(VLOOKUP($A5&amp;"|"&amp;T$2,'Mérkőzések | eredmények'!$A:$L,7,0),VLOOKUP($A5&amp;"|"&amp;T$2,'Mérkőzések | eredmények'!$B:$L,6,0)),"")</f>
        <v>4</v>
      </c>
      <c r="X5" s="17">
        <v>1</v>
      </c>
      <c r="Y5" t="s">
        <v>15</v>
      </c>
      <c r="Z5" s="17">
        <v>18</v>
      </c>
    </row>
    <row r="6" spans="1:26" ht="17.25" customHeight="1" x14ac:dyDescent="0.25">
      <c r="A6" s="44"/>
      <c r="B6" s="22">
        <f>IFERROR(IFERROR(VLOOKUP($A5&amp;"|"&amp;B$2,'Mérkőzések | eredmények'!$A:$L,9,0),VLOOKUP($A5&amp;"|"&amp;B$2,'Mérkőzések | eredmények'!$B:$L,8,0)),"")</f>
        <v>0</v>
      </c>
      <c r="C6" s="21">
        <f>IFERROR(IFERROR(VLOOKUP($A5&amp;"|"&amp;B$2,'Mérkőzések | eredmények'!$A:$L,8,0),VLOOKUP($A5&amp;"|"&amp;B$2,'Mérkőzések | eredmények'!$B:$L,7,0)),"")</f>
        <v>0</v>
      </c>
      <c r="D6" s="2"/>
      <c r="E6" s="2"/>
      <c r="F6" s="22">
        <f>IFERROR(IFERROR(VLOOKUP($A5&amp;"|"&amp;F$2,'Mérkőzések | eredmények'!$A:$L,8,0),VLOOKUP($A5&amp;"|"&amp;F$2,'Mérkőzések | eredmények'!$B:$L,7,0)),"")</f>
        <v>0</v>
      </c>
      <c r="G6" s="23">
        <f>IFERROR(IFERROR(VLOOKUP($A5&amp;"|"&amp;F$2,'Mérkőzések | eredmények'!$A:$L,9,0),VLOOKUP($A5&amp;"|"&amp;F$2,'Mérkőzések | eredmények'!$B:$L,8,0)),"")</f>
        <v>0</v>
      </c>
      <c r="H6" s="20">
        <f>IFERROR(IFERROR(VLOOKUP($A5&amp;"|"&amp;H$2,'Mérkőzések | eredmények'!$A:$L,8,0),VLOOKUP($A5&amp;"|"&amp;H$2,'Mérkőzések | eredmények'!$B:$L,7,0)),"")</f>
        <v>1</v>
      </c>
      <c r="I6" s="21">
        <f>IFERROR(IFERROR(VLOOKUP($A5&amp;"|"&amp;H$2,'Mérkőzések | eredmények'!$A:$L,9,0),VLOOKUP($A5&amp;"|"&amp;H$2,'Mérkőzések | eredmények'!$B:$L,8,0)),"")</f>
        <v>11</v>
      </c>
      <c r="J6" s="20">
        <f>IFERROR(IFERROR(VLOOKUP($A5&amp;"|"&amp;J$2,'Mérkőzések | eredmények'!$A:$L,8,0),VLOOKUP($A5&amp;"|"&amp;J$2,'Mérkőzések | eredmények'!$B:$L,7,0)),"")</f>
        <v>1</v>
      </c>
      <c r="K6" s="21">
        <f>IFERROR(IFERROR(VLOOKUP($A5&amp;"|"&amp;J$2,'Mérkőzések | eredmények'!$A:$L,9,0),VLOOKUP($A5&amp;"|"&amp;J$2,'Mérkőzések | eredmények'!$B:$L,8,0)),"")</f>
        <v>9</v>
      </c>
      <c r="L6" s="20">
        <f>IFERROR(IFERROR(VLOOKUP($A5&amp;"|"&amp;L$2,'Mérkőzések | eredmények'!$A:$L,8,0),VLOOKUP($A5&amp;"|"&amp;L$2,'Mérkőzések | eredmények'!$B:$L,7,0)),"")</f>
        <v>1</v>
      </c>
      <c r="M6" s="21">
        <f>IFERROR(IFERROR(VLOOKUP($A5&amp;"|"&amp;L$2,'Mérkőzések | eredmények'!$A:$L,9,0),VLOOKUP($A5&amp;"|"&amp;L$2,'Mérkőzések | eredmények'!$B:$L,8,0)),"")</f>
        <v>9</v>
      </c>
      <c r="N6" s="20">
        <f>IFERROR(IFERROR(VLOOKUP($A5&amp;"|"&amp;N$2,'Mérkőzések | eredmények'!$A:$L,8,0),VLOOKUP($A5&amp;"|"&amp;N$2,'Mérkőzések | eredmények'!$B:$L,7,0)),"")</f>
        <v>0</v>
      </c>
      <c r="O6" s="21">
        <f>IFERROR(IFERROR(VLOOKUP($A5&amp;"|"&amp;N$2,'Mérkőzések | eredmények'!$A:$L,9,0),VLOOKUP($A5&amp;"|"&amp;N$2,'Mérkőzések | eredmények'!$B:$L,8,0)),"")</f>
        <v>0</v>
      </c>
      <c r="P6" s="22">
        <f>IFERROR(IFERROR(VLOOKUP($A5&amp;"|"&amp;P$2,'Mérkőzések | eredmények'!$A:$L,8,0),VLOOKUP($A5&amp;"|"&amp;P$2,'Mérkőzések | eredmények'!$B:$L,7,0)),"")</f>
        <v>1</v>
      </c>
      <c r="Q6" s="23">
        <f>IFERROR(IFERROR(VLOOKUP($A5&amp;"|"&amp;P$2,'Mérkőzések | eredmények'!$A:$L,9,0),VLOOKUP($A5&amp;"|"&amp;P$2,'Mérkőzések | eredmények'!$B:$L,8,0)),"")</f>
        <v>9</v>
      </c>
      <c r="R6" s="20">
        <f>IFERROR(IFERROR(VLOOKUP($A5&amp;"|"&amp;R$2,'Mérkőzések | eredmények'!$A:$L,8,0),VLOOKUP($A5&amp;"|"&amp;R$2,'Mérkőzések | eredmények'!$B:$L,7,0)),"")</f>
        <v>0</v>
      </c>
      <c r="S6" s="21">
        <f>IFERROR(IFERROR(VLOOKUP($A5&amp;"|"&amp;R$2,'Mérkőzések | eredmények'!$A:$L,9,0),VLOOKUP($A5&amp;"|"&amp;R$2,'Mérkőzések | eredmények'!$B:$L,8,0)),"")</f>
        <v>12</v>
      </c>
      <c r="T6" s="20">
        <f>IFERROR(IFERROR(VLOOKUP($A5&amp;"|"&amp;T$2,'Mérkőzések | eredmények'!$A:$L,8,0),VLOOKUP($A5&amp;"|"&amp;T$2,'Mérkőzések | eredmények'!$B:$L,7,0)),"")</f>
        <v>0</v>
      </c>
      <c r="U6" s="24">
        <f>IFERROR(IFERROR(VLOOKUP($A5&amp;"|"&amp;T$2,'Mérkőzések | eredmények'!$A:$L,9,0),VLOOKUP($A5&amp;"|"&amp;T$2,'Mérkőzések | eredmények'!$B:$L,8,0)),"")</f>
        <v>12</v>
      </c>
      <c r="X6" s="17">
        <v>2</v>
      </c>
      <c r="Y6" t="s">
        <v>14</v>
      </c>
      <c r="Z6" s="17">
        <v>17</v>
      </c>
    </row>
    <row r="7" spans="1:26" ht="17.25" customHeight="1" x14ac:dyDescent="0.25">
      <c r="A7" s="44" t="str">
        <f>IF(cs_3="","",cs_3)</f>
        <v>Anico Készházak-ESSE</v>
      </c>
      <c r="B7" s="3">
        <f>IFERROR(IFERROR(VLOOKUP($A7&amp;"|"&amp;B$2,'Mérkőzések | eredmények'!$A:$L,7,0),VLOOKUP($A7&amp;"|"&amp;B$2,'Mérkőzések | eredmények'!$B:$L,6,0)),"")</f>
        <v>3</v>
      </c>
      <c r="C7" s="4">
        <f>IFERROR(IFERROR(VLOOKUP($A7&amp;"|"&amp;B$2,'Mérkőzések | eredmények'!$A:$L,6,0),VLOOKUP($A7&amp;"|"&amp;B$2,'Mérkőzések | eredmények'!$B:$L,5,0)),"")</f>
        <v>1</v>
      </c>
      <c r="D7" s="3">
        <f>IFERROR(IFERROR(VLOOKUP($A7&amp;"|"&amp;D$2,'Mérkőzések | eredmények'!$A:$L,7,0),VLOOKUP($A7&amp;"|"&amp;D$2,'Mérkőzések | eredmények'!$B:$L,6,0)),"")</f>
        <v>0</v>
      </c>
      <c r="E7" s="4">
        <f>IFERROR(IFERROR(VLOOKUP($A7&amp;"|"&amp;D$2,'Mérkőzések | eredmények'!$A:$L,6,0),VLOOKUP($A7&amp;"|"&amp;D$2,'Mérkőzések | eredmények'!$B:$L,5,0)),"")</f>
        <v>3</v>
      </c>
      <c r="F7" s="2"/>
      <c r="G7" s="2"/>
      <c r="H7" s="3">
        <f>IFERROR(IFERROR(VLOOKUP($A7&amp;"|"&amp;H$2,'Mérkőzések | eredmények'!$A:$L,6,0),VLOOKUP($A7&amp;"|"&amp;H$2,'Mérkőzések | eredmények'!$B:$L,5,0)),"")</f>
        <v>3</v>
      </c>
      <c r="I7" s="4">
        <f>IFERROR(IFERROR(VLOOKUP($A7&amp;"|"&amp;H$2,'Mérkőzések | eredmények'!$A:$L,7,0),VLOOKUP($A7&amp;"|"&amp;H$2,'Mérkőzések | eredmények'!$B:$L,6,0)),"")</f>
        <v>0</v>
      </c>
      <c r="J7" s="18">
        <f>IFERROR(IFERROR(VLOOKUP($A7&amp;"|"&amp;J$2,'Mérkőzések | eredmények'!$A:$L,6,0),VLOOKUP($A7&amp;"|"&amp;J$2,'Mérkőzések | eredmények'!$B:$L,5,0)),"")</f>
        <v>3</v>
      </c>
      <c r="K7" s="19">
        <f>IFERROR(IFERROR(VLOOKUP($A7&amp;"|"&amp;J$2,'Mérkőzések | eredmények'!$A:$L,7,0),VLOOKUP($A7&amp;"|"&amp;J$2,'Mérkőzések | eredmények'!$B:$L,6,0)),"")</f>
        <v>0</v>
      </c>
      <c r="L7" s="3">
        <f>IFERROR(IFERROR(VLOOKUP($A7&amp;"|"&amp;L$2,'Mérkőzések | eredmények'!$A:$L,6,0),VLOOKUP($A7&amp;"|"&amp;L$2,'Mérkőzések | eredmények'!$B:$L,5,0)),"")</f>
        <v>2</v>
      </c>
      <c r="M7" s="4">
        <f>IFERROR(IFERROR(VLOOKUP($A7&amp;"|"&amp;L$2,'Mérkőzések | eredmények'!$A:$L,7,0),VLOOKUP($A7&amp;"|"&amp;L$2,'Mérkőzések | eredmények'!$B:$L,6,0)),"")</f>
        <v>2</v>
      </c>
      <c r="N7" s="18">
        <f>IFERROR(IFERROR(VLOOKUP($A7&amp;"|"&amp;N$2,'Mérkőzések | eredmények'!$A:$L,6,0),VLOOKUP($A7&amp;"|"&amp;N$2,'Mérkőzések | eredmények'!$B:$L,5,0)),"")</f>
        <v>2</v>
      </c>
      <c r="O7" s="19">
        <f>IFERROR(IFERROR(VLOOKUP($A7&amp;"|"&amp;N$2,'Mérkőzések | eredmények'!$A:$L,7,0),VLOOKUP($A7&amp;"|"&amp;N$2,'Mérkőzések | eredmények'!$B:$L,6,0)),"")</f>
        <v>3</v>
      </c>
      <c r="P7" s="3">
        <f>IFERROR(IFERROR(VLOOKUP($A7&amp;"|"&amp;P$2,'Mérkőzések | eredmények'!$A:$L,6,0),VLOOKUP($A7&amp;"|"&amp;P$2,'Mérkőzések | eredmények'!$B:$L,5,0)),"")</f>
        <v>1</v>
      </c>
      <c r="Q7" s="4">
        <f>IFERROR(IFERROR(VLOOKUP($A7&amp;"|"&amp;P$2,'Mérkőzések | eredmények'!$A:$L,7,0),VLOOKUP($A7&amp;"|"&amp;P$2,'Mérkőzések | eredmények'!$B:$L,6,0)),"")</f>
        <v>3</v>
      </c>
      <c r="R7" s="18">
        <f>IFERROR(IFERROR(VLOOKUP($A7&amp;"|"&amp;R$2,'Mérkőzések | eredmények'!$A:$L,6,0),VLOOKUP($A7&amp;"|"&amp;R$2,'Mérkőzések | eredmények'!$B:$L,5,0)),"")</f>
        <v>2</v>
      </c>
      <c r="S7" s="19">
        <f>IFERROR(IFERROR(VLOOKUP($A7&amp;"|"&amp;R$2,'Mérkőzések | eredmények'!$A:$L,7,0),VLOOKUP($A7&amp;"|"&amp;R$2,'Mérkőzések | eredmények'!$B:$L,6,0)),"")</f>
        <v>3</v>
      </c>
      <c r="T7" s="3">
        <f>IFERROR(IFERROR(VLOOKUP($A7&amp;"|"&amp;T$2,'Mérkőzések | eredmények'!$A:$L,6,0),VLOOKUP($A7&amp;"|"&amp;T$2,'Mérkőzések | eredmények'!$B:$L,5,0)),"")</f>
        <v>1</v>
      </c>
      <c r="U7" s="5">
        <f>IFERROR(IFERROR(VLOOKUP($A7&amp;"|"&amp;T$2,'Mérkőzések | eredmények'!$A:$L,7,0),VLOOKUP($A7&amp;"|"&amp;T$2,'Mérkőzések | eredmények'!$B:$L,6,0)),"")</f>
        <v>3</v>
      </c>
      <c r="X7" s="17">
        <v>3</v>
      </c>
      <c r="Y7" t="s">
        <v>16</v>
      </c>
      <c r="Z7" s="17">
        <v>14</v>
      </c>
    </row>
    <row r="8" spans="1:26" ht="17.25" customHeight="1" x14ac:dyDescent="0.25">
      <c r="A8" s="44"/>
      <c r="B8" s="20">
        <f>IFERROR(IFERROR(VLOOKUP($A7&amp;"|"&amp;B$2,'Mérkőzések | eredmények'!$A:$L,9,0),VLOOKUP($A7&amp;"|"&amp;B$2,'Mérkőzések | eredmények'!$B:$L,8,0)),"")</f>
        <v>9</v>
      </c>
      <c r="C8" s="21">
        <f>IFERROR(IFERROR(VLOOKUP($A7&amp;"|"&amp;B$2,'Mérkőzések | eredmények'!$A:$L,8,0),VLOOKUP($A7&amp;"|"&amp;B$2,'Mérkőzések | eredmények'!$B:$L,7,0)),"")</f>
        <v>1</v>
      </c>
      <c r="D8" s="20">
        <f>IFERROR(IFERROR(VLOOKUP($A7&amp;"|"&amp;D$2,'Mérkőzések | eredmények'!$A:$L,9,0),VLOOKUP($A7&amp;"|"&amp;D$2,'Mérkőzések | eredmények'!$B:$L,8,0)),"")</f>
        <v>0</v>
      </c>
      <c r="E8" s="21">
        <f>IFERROR(IFERROR(VLOOKUP($A7&amp;"|"&amp;D$2,'Mérkőzések | eredmények'!$A:$L,8,0),VLOOKUP($A7&amp;"|"&amp;D$2,'Mérkőzések | eredmények'!$B:$L,7,0)),"")</f>
        <v>0</v>
      </c>
      <c r="F8" s="2"/>
      <c r="G8" s="2"/>
      <c r="H8" s="20">
        <f>IFERROR(IFERROR(VLOOKUP($A7&amp;"|"&amp;H$2,'Mérkőzések | eredmények'!$A:$L,8,0),VLOOKUP($A7&amp;"|"&amp;H$2,'Mérkőzések | eredmények'!$B:$L,7,0)),"")</f>
        <v>0</v>
      </c>
      <c r="I8" s="21">
        <f>IFERROR(IFERROR(VLOOKUP($A7&amp;"|"&amp;H$2,'Mérkőzések | eredmények'!$A:$L,9,0),VLOOKUP($A7&amp;"|"&amp;H$2,'Mérkőzések | eredmények'!$B:$L,8,0)),"")</f>
        <v>0</v>
      </c>
      <c r="J8" s="20">
        <f>IFERROR(IFERROR(VLOOKUP($A7&amp;"|"&amp;J$2,'Mérkőzések | eredmények'!$A:$L,8,0),VLOOKUP($A7&amp;"|"&amp;J$2,'Mérkőzések | eredmények'!$B:$L,7,0)),"")</f>
        <v>0</v>
      </c>
      <c r="K8" s="21">
        <f>IFERROR(IFERROR(VLOOKUP($A7&amp;"|"&amp;J$2,'Mérkőzések | eredmények'!$A:$L,9,0),VLOOKUP($A7&amp;"|"&amp;J$2,'Mérkőzések | eredmények'!$B:$L,8,0)),"")</f>
        <v>0</v>
      </c>
      <c r="L8" s="20">
        <f>IFERROR(IFERROR(VLOOKUP($A7&amp;"|"&amp;L$2,'Mérkőzések | eredmények'!$A:$L,8,0),VLOOKUP($A7&amp;"|"&amp;L$2,'Mérkőzések | eredmények'!$B:$L,7,0)),"")</f>
        <v>2</v>
      </c>
      <c r="M8" s="21">
        <f>IFERROR(IFERROR(VLOOKUP($A7&amp;"|"&amp;L$2,'Mérkőzések | eredmények'!$A:$L,9,0),VLOOKUP($A7&amp;"|"&amp;L$2,'Mérkőzések | eredmények'!$B:$L,8,0)),"")</f>
        <v>8</v>
      </c>
      <c r="N8" s="20">
        <f>IFERROR(IFERROR(VLOOKUP($A7&amp;"|"&amp;N$2,'Mérkőzések | eredmények'!$A:$L,8,0),VLOOKUP($A7&amp;"|"&amp;N$2,'Mérkőzések | eredmények'!$B:$L,7,0)),"")</f>
        <v>1</v>
      </c>
      <c r="O8" s="21">
        <f>IFERROR(IFERROR(VLOOKUP($A7&amp;"|"&amp;N$2,'Mérkőzések | eredmények'!$A:$L,9,0),VLOOKUP($A7&amp;"|"&amp;N$2,'Mérkőzések | eredmények'!$B:$L,8,0)),"")</f>
        <v>9</v>
      </c>
      <c r="P8" s="22">
        <f>IFERROR(IFERROR(VLOOKUP($A7&amp;"|"&amp;P$2,'Mérkőzések | eredmények'!$A:$L,8,0),VLOOKUP($A7&amp;"|"&amp;P$2,'Mérkőzések | eredmények'!$B:$L,7,0)),"")</f>
        <v>1</v>
      </c>
      <c r="Q8" s="23">
        <f>IFERROR(IFERROR(VLOOKUP($A7&amp;"|"&amp;P$2,'Mérkőzések | eredmények'!$A:$L,9,0),VLOOKUP($A7&amp;"|"&amp;P$2,'Mérkőzések | eredmények'!$B:$L,8,0)),"")</f>
        <v>10</v>
      </c>
      <c r="R8" s="22">
        <f>IFERROR(IFERROR(VLOOKUP($A7&amp;"|"&amp;R$2,'Mérkőzések | eredmények'!$A:$L,8,0),VLOOKUP($A7&amp;"|"&amp;R$2,'Mérkőzések | eredmények'!$B:$L,7,0)),"")</f>
        <v>1</v>
      </c>
      <c r="S8" s="23">
        <f>IFERROR(IFERROR(VLOOKUP($A7&amp;"|"&amp;R$2,'Mérkőzések | eredmények'!$A:$L,9,0),VLOOKUP($A7&amp;"|"&amp;R$2,'Mérkőzések | eredmények'!$B:$L,8,0)),"")</f>
        <v>9</v>
      </c>
      <c r="T8" s="22">
        <f>IFERROR(IFERROR(VLOOKUP($A7&amp;"|"&amp;T$2,'Mérkőzések | eredmények'!$A:$L,8,0),VLOOKUP($A7&amp;"|"&amp;T$2,'Mérkőzések | eredmények'!$B:$L,7,0)),"")</f>
        <v>1</v>
      </c>
      <c r="U8" s="25">
        <f>IFERROR(IFERROR(VLOOKUP($A7&amp;"|"&amp;T$2,'Mérkőzések | eredmények'!$A:$L,9,0),VLOOKUP($A7&amp;"|"&amp;T$2,'Mérkőzések | eredmények'!$B:$L,8,0)),"")</f>
        <v>9</v>
      </c>
      <c r="X8" s="17">
        <v>4</v>
      </c>
      <c r="Y8" t="s">
        <v>17</v>
      </c>
      <c r="Z8" s="17">
        <v>14</v>
      </c>
    </row>
    <row r="9" spans="1:26" ht="17.25" customHeight="1" x14ac:dyDescent="0.25">
      <c r="A9" s="44" t="str">
        <f>IF(cs_4="","",cs_4)</f>
        <v>BestofFive SE</v>
      </c>
      <c r="B9" s="3">
        <f>IFERROR(IFERROR(VLOOKUP($A9&amp;"|"&amp;B$2,'Mérkőzések | eredmények'!$A:$L,7,0),VLOOKUP($A9&amp;"|"&amp;B$2,'Mérkőzések | eredmények'!$B:$L,6,0)),"")</f>
        <v>0</v>
      </c>
      <c r="C9" s="4">
        <f>IFERROR(IFERROR(VLOOKUP($A9&amp;"|"&amp;B$2,'Mérkőzések | eredmények'!$A:$L,6,0),VLOOKUP($A9&amp;"|"&amp;B$2,'Mérkőzések | eredmények'!$B:$L,5,0)),"")</f>
        <v>3</v>
      </c>
      <c r="D9" s="3">
        <f>IFERROR(IFERROR(VLOOKUP($A9&amp;"|"&amp;D$2,'Mérkőzések | eredmények'!$A:$L,7,0),VLOOKUP($A9&amp;"|"&amp;D$2,'Mérkőzések | eredmények'!$B:$L,6,0)),"")</f>
        <v>3</v>
      </c>
      <c r="E9" s="4">
        <f>IFERROR(IFERROR(VLOOKUP($A9&amp;"|"&amp;D$2,'Mérkőzések | eredmények'!$A:$L,6,0),VLOOKUP($A9&amp;"|"&amp;D$2,'Mérkőzések | eredmények'!$B:$L,5,0)),"")</f>
        <v>1</v>
      </c>
      <c r="F9" s="3">
        <f>IFERROR(IFERROR(VLOOKUP($A9&amp;"|"&amp;F$2,'Mérkőzések | eredmények'!$A:$L,7,0),VLOOKUP($A9&amp;"|"&amp;F$2,'Mérkőzések | eredmények'!$B:$L,6,0)),"")</f>
        <v>0</v>
      </c>
      <c r="G9" s="4">
        <f>IFERROR(IFERROR(VLOOKUP($A9&amp;"|"&amp;F$2,'Mérkőzések | eredmények'!$A:$L,6,0),VLOOKUP($A9&amp;"|"&amp;F$2,'Mérkőzések | eredmények'!$B:$L,5,0)),"")</f>
        <v>3</v>
      </c>
      <c r="H9" s="2"/>
      <c r="I9" s="2"/>
      <c r="J9" s="18">
        <f>IFERROR(IFERROR(VLOOKUP($A9&amp;"|"&amp;J$2,'Mérkőzések | eredmények'!$A:$L,6,0),VLOOKUP($A9&amp;"|"&amp;J$2,'Mérkőzések | eredmények'!$B:$L,5,0)),"")</f>
        <v>1</v>
      </c>
      <c r="K9" s="19">
        <f>IFERROR(IFERROR(VLOOKUP($A9&amp;"|"&amp;J$2,'Mérkőzések | eredmények'!$A:$L,7,0),VLOOKUP($A9&amp;"|"&amp;J$2,'Mérkőzések | eredmények'!$B:$L,6,0)),"")</f>
        <v>3</v>
      </c>
      <c r="L9" s="3">
        <f>IFERROR(IFERROR(VLOOKUP($A9&amp;"|"&amp;L$2,'Mérkőzések | eredmények'!$A:$L,6,0),VLOOKUP($A9&amp;"|"&amp;L$2,'Mérkőzések | eredmények'!$B:$L,5,0)),"")</f>
        <v>2</v>
      </c>
      <c r="M9" s="4">
        <f>IFERROR(IFERROR(VLOOKUP($A9&amp;"|"&amp;L$2,'Mérkőzések | eredmények'!$A:$L,7,0),VLOOKUP($A9&amp;"|"&amp;L$2,'Mérkőzések | eredmények'!$B:$L,6,0)),"")</f>
        <v>3</v>
      </c>
      <c r="N9" s="18">
        <f>IFERROR(IFERROR(VLOOKUP($A9&amp;"|"&amp;N$2,'Mérkőzések | eredmények'!$A:$L,6,0),VLOOKUP($A9&amp;"|"&amp;N$2,'Mérkőzések | eredmények'!$B:$L,5,0)),"")</f>
        <v>1</v>
      </c>
      <c r="O9" s="19">
        <f>IFERROR(IFERROR(VLOOKUP($A9&amp;"|"&amp;N$2,'Mérkőzések | eredmények'!$A:$L,7,0),VLOOKUP($A9&amp;"|"&amp;N$2,'Mérkőzések | eredmények'!$B:$L,6,0)),"")</f>
        <v>3</v>
      </c>
      <c r="P9" s="3">
        <f>IFERROR(IFERROR(VLOOKUP($A9&amp;"|"&amp;P$2,'Mérkőzések | eredmények'!$A:$L,6,0),VLOOKUP($A9&amp;"|"&amp;P$2,'Mérkőzések | eredmények'!$B:$L,5,0)),"")</f>
        <v>2</v>
      </c>
      <c r="Q9" s="4">
        <f>IFERROR(IFERROR(VLOOKUP($A9&amp;"|"&amp;P$2,'Mérkőzések | eredmények'!$A:$L,7,0),VLOOKUP($A9&amp;"|"&amp;P$2,'Mérkőzések | eredmények'!$B:$L,6,0)),"")</f>
        <v>2</v>
      </c>
      <c r="R9" s="18">
        <f>IFERROR(IFERROR(VLOOKUP($A9&amp;"|"&amp;R$2,'Mérkőzések | eredmények'!$A:$L,6,0),VLOOKUP($A9&amp;"|"&amp;R$2,'Mérkőzések | eredmények'!$B:$L,5,0)),"")</f>
        <v>3</v>
      </c>
      <c r="S9" s="19">
        <f>IFERROR(IFERROR(VLOOKUP($A9&amp;"|"&amp;R$2,'Mérkőzések | eredmények'!$A:$L,7,0),VLOOKUP($A9&amp;"|"&amp;R$2,'Mérkőzések | eredmények'!$B:$L,6,0)),"")</f>
        <v>0</v>
      </c>
      <c r="T9" s="3">
        <f>IFERROR(IFERROR(VLOOKUP($A9&amp;"|"&amp;T$2,'Mérkőzések | eredmények'!$A:$L,6,0),VLOOKUP($A9&amp;"|"&amp;T$2,'Mérkőzések | eredmények'!$B:$L,5,0)),"")</f>
        <v>2</v>
      </c>
      <c r="U9" s="5">
        <f>IFERROR(IFERROR(VLOOKUP($A9&amp;"|"&amp;T$2,'Mérkőzések | eredmények'!$A:$L,7,0),VLOOKUP($A9&amp;"|"&amp;T$2,'Mérkőzések | eredmények'!$B:$L,6,0)),"")</f>
        <v>3</v>
      </c>
      <c r="X9" s="17">
        <v>5</v>
      </c>
      <c r="Y9" t="s">
        <v>18</v>
      </c>
      <c r="Z9" s="17">
        <v>8</v>
      </c>
    </row>
    <row r="10" spans="1:26" ht="17.25" customHeight="1" x14ac:dyDescent="0.25">
      <c r="A10" s="44"/>
      <c r="B10" s="20">
        <f>IFERROR(IFERROR(VLOOKUP($A9&amp;"|"&amp;B$2,'Mérkőzések | eredmények'!$A:$L,9,0),VLOOKUP($A9&amp;"|"&amp;B$2,'Mérkőzések | eredmények'!$B:$L,8,0)),"")</f>
        <v>0</v>
      </c>
      <c r="C10" s="21">
        <f>IFERROR(IFERROR(VLOOKUP($A9&amp;"|"&amp;B$2,'Mérkőzések | eredmények'!$A:$L,8,0),VLOOKUP($A9&amp;"|"&amp;B$2,'Mérkőzések | eredmények'!$B:$L,7,0)),"")</f>
        <v>0</v>
      </c>
      <c r="D10" s="20">
        <f>IFERROR(IFERROR(VLOOKUP($A9&amp;"|"&amp;D$2,'Mérkőzések | eredmények'!$A:$L,9,0),VLOOKUP($A9&amp;"|"&amp;D$2,'Mérkőzések | eredmények'!$B:$L,8,0)),"")</f>
        <v>11</v>
      </c>
      <c r="E10" s="21">
        <f>IFERROR(IFERROR(VLOOKUP($A9&amp;"|"&amp;D$2,'Mérkőzések | eredmények'!$A:$L,8,0),VLOOKUP($A9&amp;"|"&amp;D$2,'Mérkőzések | eredmények'!$B:$L,7,0)),"")</f>
        <v>1</v>
      </c>
      <c r="F10" s="20">
        <f>IFERROR(IFERROR(VLOOKUP($A9&amp;"|"&amp;F$2,'Mérkőzések | eredmények'!$A:$L,9,0),VLOOKUP($A9&amp;"|"&amp;F$2,'Mérkőzések | eredmények'!$B:$L,8,0)),"")</f>
        <v>0</v>
      </c>
      <c r="G10" s="21">
        <f>IFERROR(IFERROR(VLOOKUP($A9&amp;"|"&amp;F$2,'Mérkőzések | eredmények'!$A:$L,8,0),VLOOKUP($A9&amp;"|"&amp;F$2,'Mérkőzések | eredmények'!$B:$L,7,0)),"")</f>
        <v>0</v>
      </c>
      <c r="H10" s="2"/>
      <c r="I10" s="2"/>
      <c r="J10" s="22">
        <f>IFERROR(IFERROR(VLOOKUP($A9&amp;"|"&amp;J$2,'Mérkőzések | eredmények'!$A:$L,8,0),VLOOKUP($A9&amp;"|"&amp;J$2,'Mérkőzések | eredmények'!$B:$L,7,0)),"")</f>
        <v>1</v>
      </c>
      <c r="K10" s="23">
        <f>IFERROR(IFERROR(VLOOKUP($A9&amp;"|"&amp;J$2,'Mérkőzések | eredmények'!$A:$L,9,0),VLOOKUP($A9&amp;"|"&amp;J$2,'Mérkőzések | eredmények'!$B:$L,8,0)),"")</f>
        <v>9</v>
      </c>
      <c r="L10" s="20">
        <f>IFERROR(IFERROR(VLOOKUP($A9&amp;"|"&amp;L$2,'Mérkőzések | eredmények'!$A:$L,8,0),VLOOKUP($A9&amp;"|"&amp;L$2,'Mérkőzések | eredmények'!$B:$L,7,0)),"")</f>
        <v>1</v>
      </c>
      <c r="M10" s="21">
        <f>IFERROR(IFERROR(VLOOKUP($A9&amp;"|"&amp;L$2,'Mérkőzések | eredmények'!$A:$L,9,0),VLOOKUP($A9&amp;"|"&amp;L$2,'Mérkőzések | eredmények'!$B:$L,8,0)),"")</f>
        <v>9</v>
      </c>
      <c r="N10" s="20">
        <f>IFERROR(IFERROR(VLOOKUP($A9&amp;"|"&amp;N$2,'Mérkőzések | eredmények'!$A:$L,8,0),VLOOKUP($A9&amp;"|"&amp;N$2,'Mérkőzések | eredmények'!$B:$L,7,0)),"")</f>
        <v>1</v>
      </c>
      <c r="O10" s="21">
        <f>IFERROR(IFERROR(VLOOKUP($A9&amp;"|"&amp;N$2,'Mérkőzések | eredmények'!$A:$L,9,0),VLOOKUP($A9&amp;"|"&amp;N$2,'Mérkőzések | eredmények'!$B:$L,8,0)),"")</f>
        <v>10</v>
      </c>
      <c r="P10" s="22">
        <f>IFERROR(IFERROR(VLOOKUP($A9&amp;"|"&amp;P$2,'Mérkőzések | eredmények'!$A:$L,8,0),VLOOKUP($A9&amp;"|"&amp;P$2,'Mérkőzések | eredmények'!$B:$L,7,0)),"")</f>
        <v>2</v>
      </c>
      <c r="Q10" s="23">
        <f>IFERROR(IFERROR(VLOOKUP($A9&amp;"|"&amp;P$2,'Mérkőzések | eredmények'!$A:$L,9,0),VLOOKUP($A9&amp;"|"&amp;P$2,'Mérkőzések | eredmények'!$B:$L,8,0)),"")</f>
        <v>7</v>
      </c>
      <c r="R10" s="22">
        <f>IFERROR(IFERROR(VLOOKUP($A9&amp;"|"&amp;R$2,'Mérkőzések | eredmények'!$A:$L,8,0),VLOOKUP($A9&amp;"|"&amp;R$2,'Mérkőzések | eredmények'!$B:$L,7,0)),"")</f>
        <v>0</v>
      </c>
      <c r="S10" s="23">
        <f>IFERROR(IFERROR(VLOOKUP($A9&amp;"|"&amp;R$2,'Mérkőzések | eredmények'!$A:$L,9,0),VLOOKUP($A9&amp;"|"&amp;R$2,'Mérkőzések | eredmények'!$B:$L,8,0)),"")</f>
        <v>0</v>
      </c>
      <c r="T10" s="20">
        <f>IFERROR(IFERROR(VLOOKUP($A9&amp;"|"&amp;T$2,'Mérkőzések | eredmények'!$A:$L,8,0),VLOOKUP($A9&amp;"|"&amp;T$2,'Mérkőzések | eredmények'!$B:$L,7,0)),"")</f>
        <v>1</v>
      </c>
      <c r="U10" s="24">
        <f>IFERROR(IFERROR(VLOOKUP($A9&amp;"|"&amp;T$2,'Mérkőzések | eredmények'!$A:$L,9,0),VLOOKUP($A9&amp;"|"&amp;T$2,'Mérkőzések | eredmények'!$B:$L,8,0)),"")</f>
        <v>9</v>
      </c>
      <c r="X10" s="17">
        <v>6</v>
      </c>
      <c r="Y10" t="s">
        <v>19</v>
      </c>
      <c r="Z10" s="17">
        <v>6</v>
      </c>
    </row>
    <row r="11" spans="1:26" ht="17.25" customHeight="1" x14ac:dyDescent="0.25">
      <c r="A11" s="44" t="str">
        <f>IF(cs_5="","",cs_5)</f>
        <v>Top Challenge I</v>
      </c>
      <c r="B11" s="3">
        <f>IFERROR(IFERROR(VLOOKUP($A11&amp;"|"&amp;B$2,'Mérkőzések | eredmények'!$A:$L,7,0),VLOOKUP($A11&amp;"|"&amp;B$2,'Mérkőzések | eredmények'!$B:$L,6,0)),"")</f>
        <v>2</v>
      </c>
      <c r="C11" s="4">
        <f>IFERROR(IFERROR(VLOOKUP($A11&amp;"|"&amp;B$2,'Mérkőzések | eredmények'!$A:$L,6,0),VLOOKUP($A11&amp;"|"&amp;B$2,'Mérkőzések | eredmények'!$B:$L,5,0)),"")</f>
        <v>2</v>
      </c>
      <c r="D11" s="3">
        <f>IFERROR(IFERROR(VLOOKUP($A11&amp;"|"&amp;D$2,'Mérkőzések | eredmények'!$A:$L,7,0),VLOOKUP($A11&amp;"|"&amp;D$2,'Mérkőzések | eredmények'!$B:$L,6,0)),"")</f>
        <v>3</v>
      </c>
      <c r="E11" s="4">
        <f>IFERROR(IFERROR(VLOOKUP($A11&amp;"|"&amp;D$2,'Mérkőzések | eredmények'!$A:$L,6,0),VLOOKUP($A11&amp;"|"&amp;D$2,'Mérkőzések | eredmények'!$B:$L,5,0)),"")</f>
        <v>2</v>
      </c>
      <c r="F11" s="3">
        <f>IFERROR(IFERROR(VLOOKUP($A11&amp;"|"&amp;F$2,'Mérkőzések | eredmények'!$A:$L,7,0),VLOOKUP($A11&amp;"|"&amp;F$2,'Mérkőzések | eredmények'!$B:$L,6,0)),"")</f>
        <v>0</v>
      </c>
      <c r="G11" s="4">
        <f>IFERROR(IFERROR(VLOOKUP($A11&amp;"|"&amp;F$2,'Mérkőzések | eredmények'!$A:$L,6,0),VLOOKUP($A11&amp;"|"&amp;F$2,'Mérkőzések | eredmények'!$B:$L,5,0)),"")</f>
        <v>3</v>
      </c>
      <c r="H11" s="3">
        <f>IFERROR(IFERROR(VLOOKUP($A11&amp;"|"&amp;H$2,'Mérkőzések | eredmények'!$A:$L,7,0),VLOOKUP($A11&amp;"|"&amp;H$2,'Mérkőzések | eredmények'!$B:$L,6,0)),"")</f>
        <v>3</v>
      </c>
      <c r="I11" s="4">
        <f>IFERROR(IFERROR(VLOOKUP($A11&amp;"|"&amp;H$2,'Mérkőzések | eredmények'!$A:$L,6,0),VLOOKUP($A11&amp;"|"&amp;H$2,'Mérkőzések | eredmények'!$B:$L,5,0)),"")</f>
        <v>1</v>
      </c>
      <c r="J11" s="2"/>
      <c r="K11" s="2"/>
      <c r="L11" s="3">
        <f>IFERROR(IFERROR(VLOOKUP($A11&amp;"|"&amp;L$2,'Mérkőzések | eredmények'!$A:$L,6,0),VLOOKUP($A11&amp;"|"&amp;L$2,'Mérkőzések | eredmények'!$B:$L,5,0)),"")</f>
        <v>1</v>
      </c>
      <c r="M11" s="4">
        <f>IFERROR(IFERROR(VLOOKUP($A11&amp;"|"&amp;L$2,'Mérkőzések | eredmények'!$A:$L,7,0),VLOOKUP($A11&amp;"|"&amp;L$2,'Mérkőzések | eredmények'!$B:$L,6,0)),"")</f>
        <v>2</v>
      </c>
      <c r="N11" s="18">
        <f>IFERROR(IFERROR(VLOOKUP($A11&amp;"|"&amp;N$2,'Mérkőzések | eredmények'!$A:$L,6,0),VLOOKUP($A11&amp;"|"&amp;N$2,'Mérkőzések | eredmények'!$B:$L,5,0)),"")</f>
        <v>2</v>
      </c>
      <c r="O11" s="19">
        <f>IFERROR(IFERROR(VLOOKUP($A11&amp;"|"&amp;N$2,'Mérkőzések | eredmények'!$A:$L,7,0),VLOOKUP($A11&amp;"|"&amp;N$2,'Mérkőzések | eredmények'!$B:$L,6,0)),"")</f>
        <v>3</v>
      </c>
      <c r="P11" s="3">
        <f>IFERROR(IFERROR(VLOOKUP($A11&amp;"|"&amp;P$2,'Mérkőzések | eredmények'!$A:$L,6,0),VLOOKUP($A11&amp;"|"&amp;P$2,'Mérkőzések | eredmények'!$B:$L,5,0)),"")</f>
        <v>3</v>
      </c>
      <c r="Q11" s="4">
        <f>IFERROR(IFERROR(VLOOKUP($A11&amp;"|"&amp;P$2,'Mérkőzések | eredmények'!$A:$L,7,0),VLOOKUP($A11&amp;"|"&amp;P$2,'Mérkőzések | eredmények'!$B:$L,6,0)),"")</f>
        <v>0</v>
      </c>
      <c r="R11" s="18">
        <f>IFERROR(IFERROR(VLOOKUP($A11&amp;"|"&amp;R$2,'Mérkőzések | eredmények'!$A:$L,6,0),VLOOKUP($A11&amp;"|"&amp;R$2,'Mérkőzések | eredmények'!$B:$L,5,0)),"")</f>
        <v>1</v>
      </c>
      <c r="S11" s="19">
        <f>IFERROR(IFERROR(VLOOKUP($A11&amp;"|"&amp;R$2,'Mérkőzések | eredmények'!$A:$L,7,0),VLOOKUP($A11&amp;"|"&amp;R$2,'Mérkőzések | eredmények'!$B:$L,6,0)),"")</f>
        <v>2</v>
      </c>
      <c r="T11" s="3">
        <f>IFERROR(IFERROR(VLOOKUP($A11&amp;"|"&amp;T$2,'Mérkőzések | eredmények'!$A:$L,6,0),VLOOKUP($A11&amp;"|"&amp;T$2,'Mérkőzések | eredmények'!$B:$L,5,0)),"")</f>
        <v>3</v>
      </c>
      <c r="U11" s="5">
        <f>IFERROR(IFERROR(VLOOKUP($A11&amp;"|"&amp;T$2,'Mérkőzések | eredmények'!$A:$L,7,0),VLOOKUP($A11&amp;"|"&amp;T$2,'Mérkőzések | eredmények'!$B:$L,6,0)),"")</f>
        <v>0</v>
      </c>
      <c r="X11" s="17">
        <v>7</v>
      </c>
      <c r="Y11" t="s">
        <v>21</v>
      </c>
      <c r="Z11" s="17">
        <v>5</v>
      </c>
    </row>
    <row r="12" spans="1:26" ht="17.25" customHeight="1" x14ac:dyDescent="0.25">
      <c r="A12" s="44"/>
      <c r="B12" s="20">
        <f>IFERROR(IFERROR(VLOOKUP($A11&amp;"|"&amp;B$2,'Mérkőzések | eredmények'!$A:$L,9,0),VLOOKUP($A11&amp;"|"&amp;B$2,'Mérkőzések | eredmények'!$B:$L,8,0)),"")</f>
        <v>6</v>
      </c>
      <c r="C12" s="21">
        <f>IFERROR(IFERROR(VLOOKUP($A11&amp;"|"&amp;B$2,'Mérkőzések | eredmények'!$A:$L,8,0),VLOOKUP($A11&amp;"|"&amp;B$2,'Mérkőzések | eredmények'!$B:$L,7,0)),"")</f>
        <v>2</v>
      </c>
      <c r="D12" s="20">
        <f>IFERROR(IFERROR(VLOOKUP($A11&amp;"|"&amp;D$2,'Mérkőzések | eredmények'!$A:$L,9,0),VLOOKUP($A11&amp;"|"&amp;D$2,'Mérkőzések | eredmények'!$B:$L,8,0)),"")</f>
        <v>9</v>
      </c>
      <c r="E12" s="21">
        <f>IFERROR(IFERROR(VLOOKUP($A11&amp;"|"&amp;D$2,'Mérkőzések | eredmények'!$A:$L,8,0),VLOOKUP($A11&amp;"|"&amp;D$2,'Mérkőzések | eredmények'!$B:$L,7,0)),"")</f>
        <v>1</v>
      </c>
      <c r="F12" s="22">
        <f>IFERROR(IFERROR(VLOOKUP($A11&amp;"|"&amp;F$2,'Mérkőzések | eredmények'!$A:$L,9,0),VLOOKUP($A11&amp;"|"&amp;F$2,'Mérkőzések | eredmények'!$B:$L,8,0)),"")</f>
        <v>0</v>
      </c>
      <c r="G12" s="23">
        <f>IFERROR(IFERROR(VLOOKUP($A11&amp;"|"&amp;F$2,'Mérkőzések | eredmények'!$A:$L,8,0),VLOOKUP($A11&amp;"|"&amp;F$2,'Mérkőzések | eredmények'!$B:$L,7,0)),"")</f>
        <v>0</v>
      </c>
      <c r="H12" s="22">
        <f>IFERROR(IFERROR(VLOOKUP($A11&amp;"|"&amp;H$2,'Mérkőzések | eredmények'!$A:$L,9,0),VLOOKUP($A11&amp;"|"&amp;H$2,'Mérkőzések | eredmények'!$B:$L,8,0)),"")</f>
        <v>9</v>
      </c>
      <c r="I12" s="27">
        <f>IFERROR(IFERROR(VLOOKUP($A11&amp;"|"&amp;H$2,'Mérkőzések | eredmények'!$A:$L,8,0),VLOOKUP($A11&amp;"|"&amp;H$2,'Mérkőzések | eredmények'!$B:$L,7,0)),"")</f>
        <v>1</v>
      </c>
      <c r="J12" s="12"/>
      <c r="K12" s="2"/>
      <c r="L12" s="22">
        <f>IFERROR(IFERROR(VLOOKUP($A11&amp;"|"&amp;L$2,'Mérkőzések | eredmények'!$A:$L,8,0),VLOOKUP($A11&amp;"|"&amp;L$2,'Mérkőzések | eredmények'!$B:$L,7,0)),"")</f>
        <v>2</v>
      </c>
      <c r="M12" s="23">
        <f>IFERROR(IFERROR(VLOOKUP($A11&amp;"|"&amp;L$2,'Mérkőzések | eredmények'!$A:$L,9,0),VLOOKUP($A11&amp;"|"&amp;L$2,'Mérkőzések | eredmények'!$B:$L,8,0)),"")</f>
        <v>8</v>
      </c>
      <c r="N12" s="20">
        <f>IFERROR(IFERROR(VLOOKUP($A11&amp;"|"&amp;N$2,'Mérkőzések | eredmények'!$A:$L,8,0),VLOOKUP($A11&amp;"|"&amp;N$2,'Mérkőzések | eredmények'!$B:$L,7,0)),"")</f>
        <v>1</v>
      </c>
      <c r="O12" s="21">
        <f>IFERROR(IFERROR(VLOOKUP($A11&amp;"|"&amp;N$2,'Mérkőzések | eredmények'!$A:$L,9,0),VLOOKUP($A11&amp;"|"&amp;N$2,'Mérkőzések | eredmények'!$B:$L,8,0)),"")</f>
        <v>9</v>
      </c>
      <c r="P12" s="20">
        <f>IFERROR(IFERROR(VLOOKUP($A11&amp;"|"&amp;P$2,'Mérkőzések | eredmények'!$A:$L,8,0),VLOOKUP($A11&amp;"|"&amp;P$2,'Mérkőzések | eredmények'!$B:$L,7,0)),"")</f>
        <v>0</v>
      </c>
      <c r="Q12" s="21">
        <f>IFERROR(IFERROR(VLOOKUP($A11&amp;"|"&amp;P$2,'Mérkőzések | eredmények'!$A:$L,9,0),VLOOKUP($A11&amp;"|"&amp;P$2,'Mérkőzések | eredmények'!$B:$L,8,0)),"")</f>
        <v>0</v>
      </c>
      <c r="R12" s="20">
        <f>IFERROR(IFERROR(VLOOKUP($A11&amp;"|"&amp;R$2,'Mérkőzések | eredmények'!$A:$L,8,0),VLOOKUP($A11&amp;"|"&amp;R$2,'Mérkőzések | eredmények'!$B:$L,7,0)),"")</f>
        <v>2</v>
      </c>
      <c r="S12" s="21">
        <f>IFERROR(IFERROR(VLOOKUP($A11&amp;"|"&amp;R$2,'Mérkőzések | eredmények'!$A:$L,9,0),VLOOKUP($A11&amp;"|"&amp;R$2,'Mérkőzések | eredmények'!$B:$L,8,0)),"")</f>
        <v>7</v>
      </c>
      <c r="T12" s="22">
        <f>IFERROR(IFERROR(VLOOKUP($A11&amp;"|"&amp;T$2,'Mérkőzések | eredmények'!$A:$L,8,0),VLOOKUP($A11&amp;"|"&amp;T$2,'Mérkőzések | eredmények'!$B:$L,7,0)),"")</f>
        <v>0</v>
      </c>
      <c r="U12" s="25">
        <f>IFERROR(IFERROR(VLOOKUP($A11&amp;"|"&amp;T$2,'Mérkőzések | eredmények'!$A:$L,9,0),VLOOKUP($A11&amp;"|"&amp;T$2,'Mérkőzések | eredmények'!$B:$L,8,0)),"")</f>
        <v>0</v>
      </c>
      <c r="X12" s="17">
        <v>8</v>
      </c>
      <c r="Y12" t="s">
        <v>22</v>
      </c>
      <c r="Z12" s="17">
        <v>4</v>
      </c>
    </row>
    <row r="13" spans="1:26" ht="17.25" customHeight="1" x14ac:dyDescent="0.25">
      <c r="A13" s="44" t="str">
        <f>IF(cs_6="","",cs_6)</f>
        <v>Soproni Mafc</v>
      </c>
      <c r="B13" s="3">
        <f>IFERROR(IFERROR(VLOOKUP($A13&amp;"|"&amp;B$2,'Mérkőzések | eredmények'!$A:$L,7,0),VLOOKUP($A13&amp;"|"&amp;B$2,'Mérkőzések | eredmények'!$B:$L,6,0)),"")</f>
        <v>0</v>
      </c>
      <c r="C13" s="4">
        <f>IFERROR(IFERROR(VLOOKUP($A13&amp;"|"&amp;B$2,'Mérkőzések | eredmények'!$A:$L,6,0),VLOOKUP($A13&amp;"|"&amp;B$2,'Mérkőzések | eredmények'!$B:$L,5,0)),"")</f>
        <v>3</v>
      </c>
      <c r="D13" s="8">
        <f>IFERROR(IFERROR(VLOOKUP($A13&amp;"|"&amp;D$2,'Mérkőzések | eredmények'!$A:$L,7,0),VLOOKUP($A13&amp;"|"&amp;D$2,'Mérkőzések | eredmények'!$B:$L,6,0)),"")</f>
        <v>3</v>
      </c>
      <c r="E13" s="4">
        <f>IFERROR(IFERROR(VLOOKUP($A13&amp;"|"&amp;D$2,'Mérkőzések | eredmények'!$A:$L,6,0),VLOOKUP($A13&amp;"|"&amp;D$2,'Mérkőzések | eredmények'!$B:$L,5,0)),"")</f>
        <v>1</v>
      </c>
      <c r="F13" s="3">
        <f>IFERROR(IFERROR(VLOOKUP($A13&amp;"|"&amp;F$2,'Mérkőzések | eredmények'!$A:$L,7,0),VLOOKUP($A13&amp;"|"&amp;F$2,'Mérkőzések | eredmények'!$B:$L,6,0)),"")</f>
        <v>2</v>
      </c>
      <c r="G13" s="4">
        <f>IFERROR(IFERROR(VLOOKUP($A13&amp;"|"&amp;F$2,'Mérkőzések | eredmények'!$A:$L,6,0),VLOOKUP($A13&amp;"|"&amp;F$2,'Mérkőzések | eredmények'!$B:$L,5,0)),"")</f>
        <v>2</v>
      </c>
      <c r="H13" s="3">
        <f>IFERROR(IFERROR(VLOOKUP($A13&amp;"|"&amp;H$2,'Mérkőzések | eredmények'!$A:$L,7,0),VLOOKUP($A13&amp;"|"&amp;H$2,'Mérkőzések | eredmények'!$B:$L,6,0)),"")</f>
        <v>3</v>
      </c>
      <c r="I13" s="4">
        <f>IFERROR(IFERROR(VLOOKUP($A13&amp;"|"&amp;H$2,'Mérkőzések | eredmények'!$A:$L,6,0),VLOOKUP($A13&amp;"|"&amp;H$2,'Mérkőzések | eredmények'!$B:$L,5,0)),"")</f>
        <v>2</v>
      </c>
      <c r="J13" s="3">
        <f>IFERROR(IFERROR(VLOOKUP($A13&amp;"|"&amp;J$2,'Mérkőzések | eredmények'!$A:$L,7,0),VLOOKUP($A13&amp;"|"&amp;J$2,'Mérkőzések | eredmények'!$B:$L,6,0)),"")</f>
        <v>2</v>
      </c>
      <c r="K13" s="4">
        <f>IFERROR(IFERROR(VLOOKUP($A13&amp;"|"&amp;J$2,'Mérkőzések | eredmények'!$A:$L,6,0),VLOOKUP($A13&amp;"|"&amp;J$2,'Mérkőzések | eredmények'!$B:$L,5,0)),"")</f>
        <v>1</v>
      </c>
      <c r="L13" s="2"/>
      <c r="M13" s="2"/>
      <c r="N13" s="18">
        <f>IFERROR(IFERROR(VLOOKUP($A13&amp;"|"&amp;N$2,'Mérkőzések | eredmények'!$A:$L,6,0),VLOOKUP($A13&amp;"|"&amp;N$2,'Mérkőzések | eredmények'!$B:$L,5,0)),"")</f>
        <v>1</v>
      </c>
      <c r="O13" s="19">
        <f>IFERROR(IFERROR(VLOOKUP($A13&amp;"|"&amp;N$2,'Mérkőzések | eredmények'!$A:$L,7,0),VLOOKUP($A13&amp;"|"&amp;N$2,'Mérkőzések | eredmények'!$B:$L,6,0)),"")</f>
        <v>2</v>
      </c>
      <c r="P13" s="3">
        <f>IFERROR(IFERROR(VLOOKUP($A13&amp;"|"&amp;P$2,'Mérkőzések | eredmények'!$A:$L,6,0),VLOOKUP($A13&amp;"|"&amp;P$2,'Mérkőzések | eredmények'!$B:$L,5,0)),"")</f>
        <v>3</v>
      </c>
      <c r="Q13" s="4">
        <f>IFERROR(IFERROR(VLOOKUP($A13&amp;"|"&amp;P$2,'Mérkőzések | eredmények'!$A:$L,7,0),VLOOKUP($A13&amp;"|"&amp;P$2,'Mérkőzések | eredmények'!$B:$L,6,0)),"")</f>
        <v>0</v>
      </c>
      <c r="R13" s="18">
        <f>IFERROR(IFERROR(VLOOKUP($A13&amp;"|"&amp;R$2,'Mérkőzések | eredmények'!$A:$L,6,0),VLOOKUP($A13&amp;"|"&amp;R$2,'Mérkőzések | eredmények'!$B:$L,5,0)),"")</f>
        <v>3</v>
      </c>
      <c r="S13" s="19">
        <f>IFERROR(IFERROR(VLOOKUP($A13&amp;"|"&amp;R$2,'Mérkőzések | eredmények'!$A:$L,7,0),VLOOKUP($A13&amp;"|"&amp;R$2,'Mérkőzések | eredmények'!$B:$L,6,0)),"")</f>
        <v>0</v>
      </c>
      <c r="T13" s="3">
        <f>IFERROR(IFERROR(VLOOKUP($A13&amp;"|"&amp;T$2,'Mérkőzések | eredmények'!$A:$L,6,0),VLOOKUP($A13&amp;"|"&amp;T$2,'Mérkőzések | eredmények'!$B:$L,5,0)),"")</f>
        <v>2</v>
      </c>
      <c r="U13" s="5">
        <f>IFERROR(IFERROR(VLOOKUP($A13&amp;"|"&amp;T$2,'Mérkőzések | eredmények'!$A:$L,7,0),VLOOKUP($A13&amp;"|"&amp;T$2,'Mérkőzések | eredmények'!$B:$L,6,0)),"")</f>
        <v>2</v>
      </c>
      <c r="X13" s="17">
        <v>9</v>
      </c>
      <c r="Y13" t="s">
        <v>20</v>
      </c>
      <c r="Z13" s="17">
        <v>3</v>
      </c>
    </row>
    <row r="14" spans="1:26" ht="17.25" customHeight="1" x14ac:dyDescent="0.25">
      <c r="A14" s="44"/>
      <c r="B14" s="20">
        <f>IFERROR(IFERROR(VLOOKUP($A13&amp;"|"&amp;B$2,'Mérkőzések | eredmények'!$A:$L,9,0),VLOOKUP($A13&amp;"|"&amp;B$2,'Mérkőzések | eredmények'!$B:$L,8,0)),"")</f>
        <v>0</v>
      </c>
      <c r="C14" s="21">
        <f>IFERROR(IFERROR(VLOOKUP($A13&amp;"|"&amp;B$2,'Mérkőzések | eredmények'!$A:$L,8,0),VLOOKUP($A13&amp;"|"&amp;B$2,'Mérkőzések | eredmények'!$B:$L,7,0)),"")</f>
        <v>0</v>
      </c>
      <c r="D14" s="28">
        <f>IFERROR(IFERROR(VLOOKUP($A13&amp;"|"&amp;D$2,'Mérkőzések | eredmények'!$A:$L,9,0),VLOOKUP($A13&amp;"|"&amp;D$2,'Mérkőzések | eredmények'!$B:$L,8,0)),"")</f>
        <v>9</v>
      </c>
      <c r="E14" s="21">
        <f>IFERROR(IFERROR(VLOOKUP($A13&amp;"|"&amp;D$2,'Mérkőzések | eredmények'!$A:$L,8,0),VLOOKUP($A13&amp;"|"&amp;D$2,'Mérkőzések | eredmények'!$B:$L,7,0)),"")</f>
        <v>1</v>
      </c>
      <c r="F14" s="20">
        <f>IFERROR(IFERROR(VLOOKUP($A13&amp;"|"&amp;F$2,'Mérkőzések | eredmények'!$A:$L,9,0),VLOOKUP($A13&amp;"|"&amp;F$2,'Mérkőzések | eredmények'!$B:$L,8,0)),"")</f>
        <v>8</v>
      </c>
      <c r="G14" s="21">
        <f>IFERROR(IFERROR(VLOOKUP($A13&amp;"|"&amp;F$2,'Mérkőzések | eredmények'!$A:$L,8,0),VLOOKUP($A13&amp;"|"&amp;F$2,'Mérkőzések | eredmények'!$B:$L,7,0)),"")</f>
        <v>2</v>
      </c>
      <c r="H14" s="20">
        <f>IFERROR(IFERROR(VLOOKUP($A13&amp;"|"&amp;H$2,'Mérkőzések | eredmények'!$A:$L,9,0),VLOOKUP($A13&amp;"|"&amp;H$2,'Mérkőzések | eredmények'!$B:$L,8,0)),"")</f>
        <v>9</v>
      </c>
      <c r="I14" s="21">
        <f>IFERROR(IFERROR(VLOOKUP($A13&amp;"|"&amp;H$2,'Mérkőzések | eredmények'!$A:$L,8,0),VLOOKUP($A13&amp;"|"&amp;H$2,'Mérkőzések | eredmények'!$B:$L,7,0)),"")</f>
        <v>1</v>
      </c>
      <c r="J14" s="20">
        <f>IFERROR(IFERROR(VLOOKUP($A13&amp;"|"&amp;J$2,'Mérkőzések | eredmények'!$A:$L,9,0),VLOOKUP($A13&amp;"|"&amp;J$2,'Mérkőzések | eredmények'!$B:$L,8,0)),"")</f>
        <v>8</v>
      </c>
      <c r="K14" s="29">
        <f>IFERROR(IFERROR(VLOOKUP($A13&amp;"|"&amp;J$2,'Mérkőzések | eredmények'!$A:$L,8,0),VLOOKUP($A13&amp;"|"&amp;J$2,'Mérkőzések | eredmények'!$B:$L,7,0)),"")</f>
        <v>2</v>
      </c>
      <c r="L14" s="12"/>
      <c r="M14" s="2"/>
      <c r="N14" s="20">
        <f>IFERROR(IFERROR(VLOOKUP($A13&amp;"|"&amp;N$2,'Mérkőzések | eredmények'!$A:$L,8,0),VLOOKUP($A13&amp;"|"&amp;N$2,'Mérkőzések | eredmények'!$B:$L,7,0)),"")</f>
        <v>2</v>
      </c>
      <c r="O14" s="21">
        <f>IFERROR(IFERROR(VLOOKUP($A13&amp;"|"&amp;N$2,'Mérkőzések | eredmények'!$A:$L,9,0),VLOOKUP($A13&amp;"|"&amp;N$2,'Mérkőzések | eredmények'!$B:$L,8,0)),"")</f>
        <v>10</v>
      </c>
      <c r="P14" s="20">
        <f>IFERROR(IFERROR(VLOOKUP($A13&amp;"|"&amp;P$2,'Mérkőzések | eredmények'!$A:$L,8,0),VLOOKUP($A13&amp;"|"&amp;P$2,'Mérkőzések | eredmények'!$B:$L,7,0)),"")</f>
        <v>0</v>
      </c>
      <c r="Q14" s="21">
        <f>IFERROR(IFERROR(VLOOKUP($A13&amp;"|"&amp;P$2,'Mérkőzések | eredmények'!$A:$L,9,0),VLOOKUP($A13&amp;"|"&amp;P$2,'Mérkőzések | eredmények'!$B:$L,8,0)),"")</f>
        <v>0</v>
      </c>
      <c r="R14" s="20">
        <f>IFERROR(IFERROR(VLOOKUP($A13&amp;"|"&amp;R$2,'Mérkőzések | eredmények'!$A:$L,8,0),VLOOKUP($A13&amp;"|"&amp;R$2,'Mérkőzések | eredmények'!$B:$L,7,0)),"")</f>
        <v>0</v>
      </c>
      <c r="S14" s="21">
        <f>IFERROR(IFERROR(VLOOKUP($A13&amp;"|"&amp;R$2,'Mérkőzések | eredmények'!$A:$L,9,0),VLOOKUP($A13&amp;"|"&amp;R$2,'Mérkőzések | eredmények'!$B:$L,8,0)),"")</f>
        <v>0</v>
      </c>
      <c r="T14" s="22">
        <f>IFERROR(IFERROR(VLOOKUP($A13&amp;"|"&amp;T$2,'Mérkőzések | eredmények'!$A:$L,8,0),VLOOKUP($A13&amp;"|"&amp;T$2,'Mérkőzések | eredmények'!$B:$L,7,0)),"")</f>
        <v>2</v>
      </c>
      <c r="U14" s="25">
        <f>IFERROR(IFERROR(VLOOKUP($A13&amp;"|"&amp;T$2,'Mérkőzések | eredmények'!$A:$L,9,0),VLOOKUP($A13&amp;"|"&amp;T$2,'Mérkőzések | eredmények'!$B:$L,8,0)),"")</f>
        <v>8</v>
      </c>
      <c r="X14" s="17">
        <v>10</v>
      </c>
      <c r="Y14" t="s">
        <v>23</v>
      </c>
      <c r="Z14" s="17">
        <v>1</v>
      </c>
    </row>
    <row r="15" spans="1:26" ht="17.25" customHeight="1" x14ac:dyDescent="0.25">
      <c r="A15" s="44" t="str">
        <f>IF(cs_7="","",cs_7)</f>
        <v>Go Ahead SC SE II</v>
      </c>
      <c r="B15" s="3">
        <f>IFERROR(IFERROR(VLOOKUP($A15&amp;"|"&amp;B$2,'Mérkőzések | eredmények'!$A:$L,7,0),VLOOKUP($A15&amp;"|"&amp;B$2,'Mérkőzések | eredmények'!$B:$L,6,0)),"")</f>
        <v>3</v>
      </c>
      <c r="C15" s="4">
        <f>IFERROR(IFERROR(VLOOKUP($A15&amp;"|"&amp;B$2,'Mérkőzések | eredmények'!$A:$L,6,0),VLOOKUP($A15&amp;"|"&amp;B$2,'Mérkőzések | eredmények'!$B:$L,5,0)),"")</f>
        <v>2</v>
      </c>
      <c r="D15" s="3">
        <f>IFERROR(IFERROR(VLOOKUP($A15&amp;"|"&amp;D$2,'Mérkőzések | eredmények'!$A:$L,7,0),VLOOKUP($A15&amp;"|"&amp;D$2,'Mérkőzések | eredmények'!$B:$L,6,0)),"")</f>
        <v>0</v>
      </c>
      <c r="E15" s="4">
        <f>IFERROR(IFERROR(VLOOKUP($A15&amp;"|"&amp;D$2,'Mérkőzések | eredmények'!$A:$L,6,0),VLOOKUP($A15&amp;"|"&amp;D$2,'Mérkőzések | eredmények'!$B:$L,5,0)),"")</f>
        <v>3</v>
      </c>
      <c r="F15" s="3">
        <f>IFERROR(IFERROR(VLOOKUP($A15&amp;"|"&amp;F$2,'Mérkőzések | eredmények'!$A:$L,7,0),VLOOKUP($A15&amp;"|"&amp;F$2,'Mérkőzések | eredmények'!$B:$L,6,0)),"")</f>
        <v>3</v>
      </c>
      <c r="G15" s="4">
        <f>IFERROR(IFERROR(VLOOKUP($A15&amp;"|"&amp;F$2,'Mérkőzések | eredmények'!$A:$L,6,0),VLOOKUP($A15&amp;"|"&amp;F$2,'Mérkőzések | eredmények'!$B:$L,5,0)),"")</f>
        <v>2</v>
      </c>
      <c r="H15" s="3">
        <f>IFERROR(IFERROR(VLOOKUP($A15&amp;"|"&amp;H$2,'Mérkőzések | eredmények'!$A:$L,7,0),VLOOKUP($A15&amp;"|"&amp;H$2,'Mérkőzések | eredmények'!$B:$L,6,0)),"")</f>
        <v>3</v>
      </c>
      <c r="I15" s="4">
        <f>IFERROR(IFERROR(VLOOKUP($A15&amp;"|"&amp;H$2,'Mérkőzések | eredmények'!$A:$L,6,0),VLOOKUP($A15&amp;"|"&amp;H$2,'Mérkőzések | eredmények'!$B:$L,5,0)),"")</f>
        <v>1</v>
      </c>
      <c r="J15" s="3">
        <f>IFERROR(IFERROR(VLOOKUP($A15&amp;"|"&amp;J$2,'Mérkőzések | eredmények'!$A:$L,7,0),VLOOKUP($A15&amp;"|"&amp;J$2,'Mérkőzések | eredmények'!$B:$L,6,0)),"")</f>
        <v>3</v>
      </c>
      <c r="K15" s="4">
        <f>IFERROR(IFERROR(VLOOKUP($A15&amp;"|"&amp;J$2,'Mérkőzések | eredmények'!$A:$L,6,0),VLOOKUP($A15&amp;"|"&amp;J$2,'Mérkőzések | eredmények'!$B:$L,5,0)),"")</f>
        <v>2</v>
      </c>
      <c r="L15" s="3">
        <f>IFERROR(IFERROR(VLOOKUP($A15&amp;"|"&amp;L$2,'Mérkőzések | eredmények'!$A:$L,7,0),VLOOKUP($A15&amp;"|"&amp;L$2,'Mérkőzések | eredmények'!$B:$L,6,0)),"")</f>
        <v>2</v>
      </c>
      <c r="M15" s="4">
        <f>IFERROR(IFERROR(VLOOKUP($A15&amp;"|"&amp;L$2,'Mérkőzések | eredmények'!$A:$L,6,0),VLOOKUP($A15&amp;"|"&amp;L$2,'Mérkőzések | eredmények'!$B:$L,5,0)),"")</f>
        <v>1</v>
      </c>
      <c r="N15" s="2"/>
      <c r="O15" s="2"/>
      <c r="P15" s="3">
        <f>IFERROR(IFERROR(VLOOKUP($A15&amp;"|"&amp;P$2,'Mérkőzések | eredmények'!$A:$L,6,0),VLOOKUP($A15&amp;"|"&amp;P$2,'Mérkőzések | eredmények'!$B:$L,5,0)),"")</f>
        <v>3</v>
      </c>
      <c r="Q15" s="4">
        <f>IFERROR(IFERROR(VLOOKUP($A15&amp;"|"&amp;P$2,'Mérkőzések | eredmények'!$A:$L,7,0),VLOOKUP($A15&amp;"|"&amp;P$2,'Mérkőzések | eredmények'!$B:$L,6,0)),"")</f>
        <v>0</v>
      </c>
      <c r="R15" s="18">
        <f>IFERROR(IFERROR(VLOOKUP($A15&amp;"|"&amp;R$2,'Mérkőzések | eredmények'!$A:$L,6,0),VLOOKUP($A15&amp;"|"&amp;R$2,'Mérkőzések | eredmények'!$B:$L,5,0)),"")</f>
        <v>1</v>
      </c>
      <c r="S15" s="19">
        <f>IFERROR(IFERROR(VLOOKUP($A15&amp;"|"&amp;R$2,'Mérkőzések | eredmények'!$A:$L,7,0),VLOOKUP($A15&amp;"|"&amp;R$2,'Mérkőzések | eredmények'!$B:$L,6,0)),"")</f>
        <v>2</v>
      </c>
      <c r="T15" s="11">
        <f>IFERROR(IFERROR(VLOOKUP($A15&amp;"|"&amp;T$2,'Mérkőzések | eredmények'!$A:$L,6,0),VLOOKUP($A15&amp;"|"&amp;T$2,'Mérkőzések | eredmények'!$B:$L,5,0)),"")</f>
        <v>3</v>
      </c>
      <c r="U15" s="5">
        <f>IFERROR(IFERROR(VLOOKUP($A15&amp;"|"&amp;T$2,'Mérkőzések | eredmények'!$A:$L,7,0),VLOOKUP($A15&amp;"|"&amp;T$2,'Mérkőzések | eredmények'!$B:$L,6,0)),"")</f>
        <v>0</v>
      </c>
    </row>
    <row r="16" spans="1:26" ht="17.25" customHeight="1" x14ac:dyDescent="0.25">
      <c r="A16" s="44"/>
      <c r="B16" s="22">
        <f>IFERROR(IFERROR(VLOOKUP($A15&amp;"|"&amp;B$2,'Mérkőzések | eredmények'!$A:$L,9,0),VLOOKUP($A15&amp;"|"&amp;B$2,'Mérkőzések | eredmények'!$B:$L,8,0)),"")</f>
        <v>11</v>
      </c>
      <c r="C16" s="23">
        <f>IFERROR(IFERROR(VLOOKUP($A15&amp;"|"&amp;B$2,'Mérkőzések | eredmények'!$A:$L,8,0),VLOOKUP($A15&amp;"|"&amp;B$2,'Mérkőzések | eredmények'!$B:$L,7,0)),"")</f>
        <v>1</v>
      </c>
      <c r="D16" s="20">
        <f>IFERROR(IFERROR(VLOOKUP($A15&amp;"|"&amp;D$2,'Mérkőzések | eredmények'!$A:$L,9,0),VLOOKUP($A15&amp;"|"&amp;D$2,'Mérkőzések | eredmények'!$B:$L,8,0)),"")</f>
        <v>0</v>
      </c>
      <c r="E16" s="21">
        <f>IFERROR(IFERROR(VLOOKUP($A15&amp;"|"&amp;D$2,'Mérkőzések | eredmények'!$A:$L,8,0),VLOOKUP($A15&amp;"|"&amp;D$2,'Mérkőzések | eredmények'!$B:$L,7,0)),"")</f>
        <v>0</v>
      </c>
      <c r="F16" s="20">
        <f>IFERROR(IFERROR(VLOOKUP($A15&amp;"|"&amp;F$2,'Mérkőzések | eredmények'!$A:$L,9,0),VLOOKUP($A15&amp;"|"&amp;F$2,'Mérkőzések | eredmények'!$B:$L,8,0)),"")</f>
        <v>9</v>
      </c>
      <c r="G16" s="21">
        <f>IFERROR(IFERROR(VLOOKUP($A15&amp;"|"&amp;F$2,'Mérkőzések | eredmények'!$A:$L,8,0),VLOOKUP($A15&amp;"|"&amp;F$2,'Mérkőzések | eredmények'!$B:$L,7,0)),"")</f>
        <v>1</v>
      </c>
      <c r="H16" s="22">
        <f>IFERROR(IFERROR(VLOOKUP($A15&amp;"|"&amp;H$2,'Mérkőzések | eredmények'!$A:$L,9,0),VLOOKUP($A15&amp;"|"&amp;H$2,'Mérkőzések | eredmények'!$B:$L,8,0)),"")</f>
        <v>10</v>
      </c>
      <c r="I16" s="23">
        <f>IFERROR(IFERROR(VLOOKUP($A15&amp;"|"&amp;H$2,'Mérkőzések | eredmények'!$A:$L,8,0),VLOOKUP($A15&amp;"|"&amp;H$2,'Mérkőzések | eredmények'!$B:$L,7,0)),"")</f>
        <v>1</v>
      </c>
      <c r="J16" s="22">
        <f>IFERROR(IFERROR(VLOOKUP($A15&amp;"|"&amp;J$2,'Mérkőzések | eredmények'!$A:$L,9,0),VLOOKUP($A15&amp;"|"&amp;J$2,'Mérkőzések | eredmények'!$B:$L,8,0)),"")</f>
        <v>9</v>
      </c>
      <c r="K16" s="23">
        <f>IFERROR(IFERROR(VLOOKUP($A15&amp;"|"&amp;J$2,'Mérkőzések | eredmények'!$A:$L,8,0),VLOOKUP($A15&amp;"|"&amp;J$2,'Mérkőzések | eredmények'!$B:$L,7,0)),"")</f>
        <v>1</v>
      </c>
      <c r="L16" s="22">
        <f>IFERROR(IFERROR(VLOOKUP($A15&amp;"|"&amp;L$2,'Mérkőzések | eredmények'!$A:$L,9,0),VLOOKUP($A15&amp;"|"&amp;L$2,'Mérkőzések | eredmények'!$B:$L,8,0)),"")</f>
        <v>10</v>
      </c>
      <c r="M16" s="27">
        <f>IFERROR(IFERROR(VLOOKUP($A15&amp;"|"&amp;L$2,'Mérkőzések | eredmények'!$A:$L,8,0),VLOOKUP($A15&amp;"|"&amp;L$2,'Mérkőzések | eredmények'!$B:$L,7,0)),"")</f>
        <v>2</v>
      </c>
      <c r="N16" s="12"/>
      <c r="O16" s="2"/>
      <c r="P16" s="22">
        <f>IFERROR(IFERROR(VLOOKUP($A15&amp;"|"&amp;P$2,'Mérkőzések | eredmények'!$A:$L,8,0),VLOOKUP($A15&amp;"|"&amp;P$2,'Mérkőzések | eredmények'!$B:$L,7,0)),"")</f>
        <v>0</v>
      </c>
      <c r="Q16" s="23">
        <f>IFERROR(IFERROR(VLOOKUP($A15&amp;"|"&amp;P$2,'Mérkőzések | eredmények'!$A:$L,9,0),VLOOKUP($A15&amp;"|"&amp;P$2,'Mérkőzések | eredmények'!$B:$L,8,0)),"")</f>
        <v>0</v>
      </c>
      <c r="R16" s="20">
        <f>IFERROR(IFERROR(VLOOKUP($A15&amp;"|"&amp;R$2,'Mérkőzések | eredmények'!$A:$L,8,0),VLOOKUP($A15&amp;"|"&amp;R$2,'Mérkőzések | eredmények'!$B:$L,7,0)),"")</f>
        <v>2</v>
      </c>
      <c r="S16" s="21">
        <f>IFERROR(IFERROR(VLOOKUP($A15&amp;"|"&amp;R$2,'Mérkőzések | eredmények'!$A:$L,9,0),VLOOKUP($A15&amp;"|"&amp;R$2,'Mérkőzések | eredmények'!$B:$L,8,0)),"")</f>
        <v>7</v>
      </c>
      <c r="T16" s="26">
        <f>IFERROR(IFERROR(VLOOKUP($A15&amp;"|"&amp;T$2,'Mérkőzések | eredmények'!$A:$L,8,0),VLOOKUP($A15&amp;"|"&amp;T$2,'Mérkőzések | eredmények'!$B:$L,7,0)),"")</f>
        <v>0</v>
      </c>
      <c r="U16" s="25">
        <f>IFERROR(IFERROR(VLOOKUP($A15&amp;"|"&amp;T$2,'Mérkőzések | eredmények'!$A:$L,9,0),VLOOKUP($A15&amp;"|"&amp;T$2,'Mérkőzések | eredmények'!$B:$L,8,0)),"")</f>
        <v>0</v>
      </c>
    </row>
    <row r="17" spans="1:21" ht="17.25" customHeight="1" x14ac:dyDescent="0.25">
      <c r="A17" s="44" t="str">
        <f>IF(cs_8="","",cs_8)</f>
        <v>Csé-Team Labda Egylet II</v>
      </c>
      <c r="B17" s="3">
        <f>IFERROR(IFERROR(VLOOKUP($A17&amp;"|"&amp;B$2,'Mérkőzések | eredmények'!$A:$L,7,0),VLOOKUP($A17&amp;"|"&amp;B$2,'Mérkőzések | eredmények'!$B:$L,6,0)),"")</f>
        <v>4</v>
      </c>
      <c r="C17" s="4">
        <f>IFERROR(IFERROR(VLOOKUP($A17&amp;"|"&amp;B$2,'Mérkőzések | eredmények'!$A:$L,6,0),VLOOKUP($A17&amp;"|"&amp;B$2,'Mérkőzések | eredmények'!$B:$L,5,0)),"")</f>
        <v>1</v>
      </c>
      <c r="D17" s="3">
        <f>IFERROR(IFERROR(VLOOKUP($A17&amp;"|"&amp;D$2,'Mérkőzések | eredmények'!$A:$L,7,0),VLOOKUP($A17&amp;"|"&amp;D$2,'Mérkőzések | eredmények'!$B:$L,6,0)),"")</f>
        <v>3</v>
      </c>
      <c r="E17" s="4">
        <f>IFERROR(IFERROR(VLOOKUP($A17&amp;"|"&amp;D$2,'Mérkőzések | eredmények'!$A:$L,6,0),VLOOKUP($A17&amp;"|"&amp;D$2,'Mérkőzések | eredmények'!$B:$L,5,0)),"")</f>
        <v>2</v>
      </c>
      <c r="F17" s="3">
        <f>IFERROR(IFERROR(VLOOKUP($A17&amp;"|"&amp;F$2,'Mérkőzések | eredmények'!$A:$L,7,0),VLOOKUP($A17&amp;"|"&amp;F$2,'Mérkőzések | eredmények'!$B:$L,6,0)),"")</f>
        <v>3</v>
      </c>
      <c r="G17" s="4">
        <f>IFERROR(IFERROR(VLOOKUP($A17&amp;"|"&amp;F$2,'Mérkőzések | eredmények'!$A:$L,6,0),VLOOKUP($A17&amp;"|"&amp;F$2,'Mérkőzések | eredmények'!$B:$L,5,0)),"")</f>
        <v>1</v>
      </c>
      <c r="H17" s="10">
        <f>IFERROR(IFERROR(VLOOKUP($A17&amp;"|"&amp;H$2,'Mérkőzések | eredmények'!$A:$L,7,0),VLOOKUP($A17&amp;"|"&amp;H$2,'Mérkőzések | eredmények'!$B:$L,6,0)),"")</f>
        <v>2</v>
      </c>
      <c r="I17" s="9">
        <f>IFERROR(IFERROR(VLOOKUP($A17&amp;"|"&amp;H$2,'Mérkőzések | eredmények'!$A:$L,6,0),VLOOKUP($A17&amp;"|"&amp;H$2,'Mérkőzések | eredmények'!$B:$L,5,0)),"")</f>
        <v>2</v>
      </c>
      <c r="J17" s="3">
        <f>IFERROR(IFERROR(VLOOKUP($A17&amp;"|"&amp;J$2,'Mérkőzések | eredmények'!$A:$L,7,0),VLOOKUP($A17&amp;"|"&amp;J$2,'Mérkőzések | eredmények'!$B:$L,6,0)),"")</f>
        <v>0</v>
      </c>
      <c r="K17" s="4">
        <f>IFERROR(IFERROR(VLOOKUP($A17&amp;"|"&amp;J$2,'Mérkőzések | eredmények'!$A:$L,6,0),VLOOKUP($A17&amp;"|"&amp;J$2,'Mérkőzések | eredmények'!$B:$L,5,0)),"")</f>
        <v>3</v>
      </c>
      <c r="L17" s="3">
        <f>IFERROR(IFERROR(VLOOKUP($A17&amp;"|"&amp;L$2,'Mérkőzések | eredmények'!$A:$L,7,0),VLOOKUP($A17&amp;"|"&amp;L$2,'Mérkőzések | eredmények'!$B:$L,6,0)),"")</f>
        <v>0</v>
      </c>
      <c r="M17" s="4">
        <f>IFERROR(IFERROR(VLOOKUP($A17&amp;"|"&amp;L$2,'Mérkőzések | eredmények'!$A:$L,6,0),VLOOKUP($A17&amp;"|"&amp;L$2,'Mérkőzések | eredmények'!$B:$L,5,0)),"")</f>
        <v>3</v>
      </c>
      <c r="N17" s="3">
        <f>IFERROR(IFERROR(VLOOKUP($A17&amp;"|"&amp;N$2,'Mérkőzések | eredmények'!$A:$L,7,0),VLOOKUP($A17&amp;"|"&amp;N$2,'Mérkőzések | eredmények'!$B:$L,6,0)),"")</f>
        <v>0</v>
      </c>
      <c r="O17" s="4">
        <f>IFERROR(IFERROR(VLOOKUP($A17&amp;"|"&amp;N$2,'Mérkőzések | eredmények'!$A:$L,6,0),VLOOKUP($A17&amp;"|"&amp;N$2,'Mérkőzések | eredmények'!$B:$L,5,0)),"")</f>
        <v>3</v>
      </c>
      <c r="P17" s="2"/>
      <c r="Q17" s="2"/>
      <c r="R17" s="18">
        <f>IFERROR(IFERROR(VLOOKUP($A17&amp;"|"&amp;R$2,'Mérkőzések | eredmények'!$A:$L,6,0),VLOOKUP($A17&amp;"|"&amp;R$2,'Mérkőzések | eredmények'!$B:$L,5,0)),"")</f>
        <v>2</v>
      </c>
      <c r="S17" s="19">
        <f>IFERROR(IFERROR(VLOOKUP($A17&amp;"|"&amp;R$2,'Mérkőzések | eredmények'!$A:$L,7,0),VLOOKUP($A17&amp;"|"&amp;R$2,'Mérkőzések | eredmények'!$B:$L,6,0)),"")</f>
        <v>2</v>
      </c>
      <c r="T17" s="3">
        <f>IFERROR(IFERROR(VLOOKUP($A17&amp;"|"&amp;T$2,'Mérkőzések | eredmények'!$A:$L,6,0),VLOOKUP($A17&amp;"|"&amp;T$2,'Mérkőzések | eredmények'!$B:$L,5,0)),"")</f>
        <v>1</v>
      </c>
      <c r="U17" s="5">
        <f>IFERROR(IFERROR(VLOOKUP($A17&amp;"|"&amp;T$2,'Mérkőzések | eredmények'!$A:$L,7,0),VLOOKUP($A17&amp;"|"&amp;T$2,'Mérkőzések | eredmények'!$B:$L,6,0)),"")</f>
        <v>3</v>
      </c>
    </row>
    <row r="18" spans="1:21" ht="17.25" customHeight="1" x14ac:dyDescent="0.25">
      <c r="A18" s="44"/>
      <c r="B18" s="20">
        <f>IFERROR(IFERROR(VLOOKUP($A17&amp;"|"&amp;B$2,'Mérkőzések | eredmények'!$A:$L,9,0),VLOOKUP($A17&amp;"|"&amp;B$2,'Mérkőzések | eredmények'!$B:$L,8,0)),"")</f>
        <v>12</v>
      </c>
      <c r="C18" s="21">
        <f>IFERROR(IFERROR(VLOOKUP($A17&amp;"|"&amp;B$2,'Mérkőzések | eredmények'!$A:$L,8,0),VLOOKUP($A17&amp;"|"&amp;B$2,'Mérkőzések | eredmények'!$B:$L,7,0)),"")</f>
        <v>0</v>
      </c>
      <c r="D18" s="20">
        <f>IFERROR(IFERROR(VLOOKUP($A17&amp;"|"&amp;D$2,'Mérkőzések | eredmények'!$A:$L,9,0),VLOOKUP($A17&amp;"|"&amp;D$2,'Mérkőzések | eredmények'!$B:$L,8,0)),"")</f>
        <v>9</v>
      </c>
      <c r="E18" s="21">
        <f>IFERROR(IFERROR(VLOOKUP($A17&amp;"|"&amp;D$2,'Mérkőzések | eredmények'!$A:$L,8,0),VLOOKUP($A17&amp;"|"&amp;D$2,'Mérkőzések | eredmények'!$B:$L,7,0)),"")</f>
        <v>1</v>
      </c>
      <c r="F18" s="20">
        <f>IFERROR(IFERROR(VLOOKUP($A17&amp;"|"&amp;F$2,'Mérkőzések | eredmények'!$A:$L,9,0),VLOOKUP($A17&amp;"|"&amp;F$2,'Mérkőzések | eredmények'!$B:$L,8,0)),"")</f>
        <v>10</v>
      </c>
      <c r="G18" s="21">
        <f>IFERROR(IFERROR(VLOOKUP($A17&amp;"|"&amp;F$2,'Mérkőzések | eredmények'!$A:$L,8,0),VLOOKUP($A17&amp;"|"&amp;F$2,'Mérkőzések | eredmények'!$B:$L,7,0)),"")</f>
        <v>1</v>
      </c>
      <c r="H18" s="22">
        <f>IFERROR(IFERROR(VLOOKUP($A17&amp;"|"&amp;H$2,'Mérkőzések | eredmények'!$A:$L,9,0),VLOOKUP($A17&amp;"|"&amp;H$2,'Mérkőzések | eredmények'!$B:$L,8,0)),"")</f>
        <v>7</v>
      </c>
      <c r="I18" s="23">
        <f>IFERROR(IFERROR(VLOOKUP($A17&amp;"|"&amp;H$2,'Mérkőzések | eredmények'!$A:$L,8,0),VLOOKUP($A17&amp;"|"&amp;H$2,'Mérkőzések | eredmények'!$B:$L,7,0)),"")</f>
        <v>2</v>
      </c>
      <c r="J18" s="20">
        <f>IFERROR(IFERROR(VLOOKUP($A17&amp;"|"&amp;J$2,'Mérkőzések | eredmények'!$A:$L,9,0),VLOOKUP($A17&amp;"|"&amp;J$2,'Mérkőzések | eredmények'!$B:$L,8,0)),"")</f>
        <v>0</v>
      </c>
      <c r="K18" s="21">
        <f>IFERROR(IFERROR(VLOOKUP($A17&amp;"|"&amp;J$2,'Mérkőzések | eredmények'!$A:$L,8,0),VLOOKUP($A17&amp;"|"&amp;J$2,'Mérkőzések | eredmények'!$B:$L,7,0)),"")</f>
        <v>0</v>
      </c>
      <c r="L18" s="22">
        <f>IFERROR(IFERROR(VLOOKUP($A17&amp;"|"&amp;L$2,'Mérkőzések | eredmények'!$A:$L,9,0),VLOOKUP($A17&amp;"|"&amp;L$2,'Mérkőzések | eredmények'!$B:$L,8,0)),"")</f>
        <v>0</v>
      </c>
      <c r="M18" s="23">
        <f>IFERROR(IFERROR(VLOOKUP($A17&amp;"|"&amp;L$2,'Mérkőzések | eredmények'!$A:$L,8,0),VLOOKUP($A17&amp;"|"&amp;L$2,'Mérkőzések | eredmények'!$B:$L,7,0)),"")</f>
        <v>0</v>
      </c>
      <c r="N18" s="20">
        <f>IFERROR(IFERROR(VLOOKUP($A17&amp;"|"&amp;N$2,'Mérkőzések | eredmények'!$A:$L,9,0),VLOOKUP($A17&amp;"|"&amp;N$2,'Mérkőzések | eredmények'!$B:$L,8,0)),"")</f>
        <v>0</v>
      </c>
      <c r="O18" s="29">
        <f>IFERROR(IFERROR(VLOOKUP($A17&amp;"|"&amp;N$2,'Mérkőzések | eredmények'!$A:$L,8,0),VLOOKUP($A17&amp;"|"&amp;N$2,'Mérkőzések | eredmények'!$B:$L,7,0)),"")</f>
        <v>0</v>
      </c>
      <c r="P18" s="12"/>
      <c r="Q18" s="2"/>
      <c r="R18" s="20">
        <f>IFERROR(IFERROR(VLOOKUP($A17&amp;"|"&amp;R$2,'Mérkőzések | eredmények'!$A:$L,8,0),VLOOKUP($A17&amp;"|"&amp;R$2,'Mérkőzések | eredmények'!$B:$L,7,0)),"")</f>
        <v>2</v>
      </c>
      <c r="S18" s="21">
        <f>IFERROR(IFERROR(VLOOKUP($A17&amp;"|"&amp;R$2,'Mérkőzések | eredmények'!$A:$L,9,0),VLOOKUP($A17&amp;"|"&amp;R$2,'Mérkőzések | eredmények'!$B:$L,8,0)),"")</f>
        <v>6</v>
      </c>
      <c r="T18" s="20">
        <f>IFERROR(IFERROR(VLOOKUP($A17&amp;"|"&amp;T$2,'Mérkőzések | eredmények'!$A:$L,8,0),VLOOKUP($A17&amp;"|"&amp;T$2,'Mérkőzések | eredmények'!$B:$L,7,0)),"")</f>
        <v>1</v>
      </c>
      <c r="U18" s="24">
        <f>IFERROR(IFERROR(VLOOKUP($A17&amp;"|"&amp;T$2,'Mérkőzések | eredmények'!$A:$L,9,0),VLOOKUP($A17&amp;"|"&amp;T$2,'Mérkőzések | eredmények'!$B:$L,8,0)),"")</f>
        <v>11</v>
      </c>
    </row>
    <row r="19" spans="1:21" ht="17.25" customHeight="1" x14ac:dyDescent="0.25">
      <c r="A19" s="44" t="str">
        <f>IF(cs_9="","",cs_9)</f>
        <v>Pro Squash Akadémia SE II</v>
      </c>
      <c r="B19" s="3">
        <f>IFERROR(IFERROR(VLOOKUP($A19&amp;"|"&amp;B$2,'Mérkőzések | eredmények'!$A:$L,7,0),VLOOKUP($A19&amp;"|"&amp;B$2,'Mérkőzések | eredmények'!$B:$L,6,0)),"")</f>
        <v>3</v>
      </c>
      <c r="C19" s="4">
        <f>IFERROR(IFERROR(VLOOKUP($A19&amp;"|"&amp;B$2,'Mérkőzések | eredmények'!$A:$L,6,0),VLOOKUP($A19&amp;"|"&amp;B$2,'Mérkőzések | eredmények'!$B:$L,5,0)),"")</f>
        <v>2</v>
      </c>
      <c r="D19" s="3">
        <f>IFERROR(IFERROR(VLOOKUP($A19&amp;"|"&amp;D$2,'Mérkőzések | eredmények'!$A:$L,7,0),VLOOKUP($A19&amp;"|"&amp;D$2,'Mérkőzések | eredmények'!$B:$L,6,0)),"")</f>
        <v>4</v>
      </c>
      <c r="E19" s="4">
        <f>IFERROR(IFERROR(VLOOKUP($A19&amp;"|"&amp;D$2,'Mérkőzések | eredmények'!$A:$L,6,0),VLOOKUP($A19&amp;"|"&amp;D$2,'Mérkőzések | eredmények'!$B:$L,5,0)),"")</f>
        <v>1</v>
      </c>
      <c r="F19" s="3">
        <f>IFERROR(IFERROR(VLOOKUP($A19&amp;"|"&amp;F$2,'Mérkőzések | eredmények'!$A:$L,7,0),VLOOKUP($A19&amp;"|"&amp;F$2,'Mérkőzések | eredmények'!$B:$L,6,0)),"")</f>
        <v>3</v>
      </c>
      <c r="G19" s="4">
        <f>IFERROR(IFERROR(VLOOKUP($A19&amp;"|"&amp;F$2,'Mérkőzések | eredmények'!$A:$L,6,0),VLOOKUP($A19&amp;"|"&amp;F$2,'Mérkőzések | eredmények'!$B:$L,5,0)),"")</f>
        <v>2</v>
      </c>
      <c r="H19" s="3">
        <f>IFERROR(IFERROR(VLOOKUP($A19&amp;"|"&amp;H$2,'Mérkőzések | eredmények'!$A:$L,7,0),VLOOKUP($A19&amp;"|"&amp;H$2,'Mérkőzések | eredmények'!$B:$L,6,0)),"")</f>
        <v>0</v>
      </c>
      <c r="I19" s="4">
        <f>IFERROR(IFERROR(VLOOKUP($A19&amp;"|"&amp;H$2,'Mérkőzések | eredmények'!$A:$L,6,0),VLOOKUP($A19&amp;"|"&amp;H$2,'Mérkőzések | eredmények'!$B:$L,5,0)),"")</f>
        <v>3</v>
      </c>
      <c r="J19" s="3">
        <f>IFERROR(IFERROR(VLOOKUP($A19&amp;"|"&amp;J$2,'Mérkőzések | eredmények'!$A:$L,7,0),VLOOKUP($A19&amp;"|"&amp;J$2,'Mérkőzések | eredmények'!$B:$L,6,0)),"")</f>
        <v>2</v>
      </c>
      <c r="K19" s="4">
        <f>IFERROR(IFERROR(VLOOKUP($A19&amp;"|"&amp;J$2,'Mérkőzések | eredmények'!$A:$L,6,0),VLOOKUP($A19&amp;"|"&amp;J$2,'Mérkőzések | eredmények'!$B:$L,5,0)),"")</f>
        <v>1</v>
      </c>
      <c r="L19" s="3">
        <f>IFERROR(IFERROR(VLOOKUP($A19&amp;"|"&amp;L$2,'Mérkőzések | eredmények'!$A:$L,7,0),VLOOKUP($A19&amp;"|"&amp;L$2,'Mérkőzések | eredmények'!$B:$L,6,0)),"")</f>
        <v>0</v>
      </c>
      <c r="M19" s="4">
        <f>IFERROR(IFERROR(VLOOKUP($A19&amp;"|"&amp;L$2,'Mérkőzések | eredmények'!$A:$L,6,0),VLOOKUP($A19&amp;"|"&amp;L$2,'Mérkőzések | eredmények'!$B:$L,5,0)),"")</f>
        <v>3</v>
      </c>
      <c r="N19" s="3">
        <f>IFERROR(IFERROR(VLOOKUP($A19&amp;"|"&amp;N$2,'Mérkőzések | eredmények'!$A:$L,7,0),VLOOKUP($A19&amp;"|"&amp;N$2,'Mérkőzések | eredmények'!$B:$L,6,0)),"")</f>
        <v>2</v>
      </c>
      <c r="O19" s="4">
        <f>IFERROR(IFERROR(VLOOKUP($A19&amp;"|"&amp;N$2,'Mérkőzések | eredmények'!$A:$L,6,0),VLOOKUP($A19&amp;"|"&amp;N$2,'Mérkőzések | eredmények'!$B:$L,5,0)),"")</f>
        <v>1</v>
      </c>
      <c r="P19" s="3">
        <f>IFERROR(IFERROR(VLOOKUP($A19&amp;"|"&amp;P$2,'Mérkőzések | eredmények'!$A:$L,7,0),VLOOKUP($A19&amp;"|"&amp;P$2,'Mérkőzések | eredmények'!$B:$L,6,0)),"")</f>
        <v>2</v>
      </c>
      <c r="Q19" s="4">
        <f>IFERROR(IFERROR(VLOOKUP($A19&amp;"|"&amp;P$2,'Mérkőzések | eredmények'!$A:$L,6,0),VLOOKUP($A19&amp;"|"&amp;P$2,'Mérkőzések | eredmények'!$B:$L,5,0)),"")</f>
        <v>2</v>
      </c>
      <c r="R19" s="2"/>
      <c r="S19" s="2"/>
      <c r="T19" s="3">
        <f>IFERROR(IFERROR(VLOOKUP($A19&amp;"|"&amp;T$2,'Mérkőzések | eredmények'!$A:$L,6,0),VLOOKUP($A19&amp;"|"&amp;T$2,'Mérkőzések | eredmények'!$B:$L,5,0)),"")</f>
        <v>3</v>
      </c>
      <c r="U19" s="5">
        <f>IFERROR(IFERROR(VLOOKUP($A19&amp;"|"&amp;T$2,'Mérkőzések | eredmények'!$A:$L,7,0),VLOOKUP($A19&amp;"|"&amp;T$2,'Mérkőzések | eredmények'!$B:$L,6,0)),"")</f>
        <v>0</v>
      </c>
    </row>
    <row r="20" spans="1:21" ht="17.25" customHeight="1" x14ac:dyDescent="0.25">
      <c r="A20" s="44"/>
      <c r="B20" s="20">
        <f>IFERROR(IFERROR(VLOOKUP($A19&amp;"|"&amp;B$2,'Mérkőzések | eredmények'!$A:$L,9,0),VLOOKUP($A19&amp;"|"&amp;B$2,'Mérkőzések | eredmények'!$B:$L,8,0)),"")</f>
        <v>11</v>
      </c>
      <c r="C20" s="21">
        <f>IFERROR(IFERROR(VLOOKUP($A19&amp;"|"&amp;B$2,'Mérkőzések | eredmények'!$A:$L,8,0),VLOOKUP($A19&amp;"|"&amp;B$2,'Mérkőzések | eredmények'!$B:$L,7,0)),"")</f>
        <v>1</v>
      </c>
      <c r="D20" s="20">
        <f>IFERROR(IFERROR(VLOOKUP($A19&amp;"|"&amp;D$2,'Mérkőzések | eredmények'!$A:$L,9,0),VLOOKUP($A19&amp;"|"&amp;D$2,'Mérkőzések | eredmények'!$B:$L,8,0)),"")</f>
        <v>12</v>
      </c>
      <c r="E20" s="21">
        <f>IFERROR(IFERROR(VLOOKUP($A19&amp;"|"&amp;D$2,'Mérkőzések | eredmények'!$A:$L,8,0),VLOOKUP($A19&amp;"|"&amp;D$2,'Mérkőzések | eredmények'!$B:$L,7,0)),"")</f>
        <v>0</v>
      </c>
      <c r="F20" s="22">
        <f>IFERROR(IFERROR(VLOOKUP($A19&amp;"|"&amp;F$2,'Mérkőzések | eredmények'!$A:$L,9,0),VLOOKUP($A19&amp;"|"&amp;F$2,'Mérkőzések | eredmények'!$B:$L,8,0)),"")</f>
        <v>9</v>
      </c>
      <c r="G20" s="23">
        <f>IFERROR(IFERROR(VLOOKUP($A19&amp;"|"&amp;F$2,'Mérkőzések | eredmények'!$A:$L,8,0),VLOOKUP($A19&amp;"|"&amp;F$2,'Mérkőzések | eredmények'!$B:$L,7,0)),"")</f>
        <v>1</v>
      </c>
      <c r="H20" s="20">
        <f>IFERROR(IFERROR(VLOOKUP($A19&amp;"|"&amp;H$2,'Mérkőzések | eredmények'!$A:$L,9,0),VLOOKUP($A19&amp;"|"&amp;H$2,'Mérkőzések | eredmények'!$B:$L,8,0)),"")</f>
        <v>0</v>
      </c>
      <c r="I20" s="21">
        <f>IFERROR(IFERROR(VLOOKUP($A19&amp;"|"&amp;H$2,'Mérkőzések | eredmények'!$A:$L,8,0),VLOOKUP($A19&amp;"|"&amp;H$2,'Mérkőzések | eredmények'!$B:$L,7,0)),"")</f>
        <v>0</v>
      </c>
      <c r="J20" s="20">
        <f>IFERROR(IFERROR(VLOOKUP($A19&amp;"|"&amp;J$2,'Mérkőzések | eredmények'!$A:$L,9,0),VLOOKUP($A19&amp;"|"&amp;J$2,'Mérkőzések | eredmények'!$B:$L,8,0)),"")</f>
        <v>7</v>
      </c>
      <c r="K20" s="21">
        <f>IFERROR(IFERROR(VLOOKUP($A19&amp;"|"&amp;J$2,'Mérkőzések | eredmények'!$A:$L,8,0),VLOOKUP($A19&amp;"|"&amp;J$2,'Mérkőzések | eredmények'!$B:$L,7,0)),"")</f>
        <v>2</v>
      </c>
      <c r="L20" s="20">
        <f>IFERROR(IFERROR(VLOOKUP($A19&amp;"|"&amp;L$2,'Mérkőzések | eredmények'!$A:$L,9,0),VLOOKUP($A19&amp;"|"&amp;L$2,'Mérkőzések | eredmények'!$B:$L,8,0)),"")</f>
        <v>0</v>
      </c>
      <c r="M20" s="21">
        <f>IFERROR(IFERROR(VLOOKUP($A19&amp;"|"&amp;L$2,'Mérkőzések | eredmények'!$A:$L,8,0),VLOOKUP($A19&amp;"|"&amp;L$2,'Mérkőzések | eredmények'!$B:$L,7,0)),"")</f>
        <v>0</v>
      </c>
      <c r="N20" s="20">
        <f>IFERROR(IFERROR(VLOOKUP($A19&amp;"|"&amp;N$2,'Mérkőzések | eredmények'!$A:$L,9,0),VLOOKUP($A19&amp;"|"&amp;N$2,'Mérkőzések | eredmények'!$B:$L,8,0)),"")</f>
        <v>7</v>
      </c>
      <c r="O20" s="21">
        <f>IFERROR(IFERROR(VLOOKUP($A19&amp;"|"&amp;N$2,'Mérkőzések | eredmények'!$A:$L,8,0),VLOOKUP($A19&amp;"|"&amp;N$2,'Mérkőzések | eredmények'!$B:$L,7,0)),"")</f>
        <v>2</v>
      </c>
      <c r="P20" s="20">
        <f>IFERROR(IFERROR(VLOOKUP($A19&amp;"|"&amp;P$2,'Mérkőzések | eredmények'!$A:$L,9,0),VLOOKUP($A19&amp;"|"&amp;P$2,'Mérkőzések | eredmények'!$B:$L,8,0)),"")</f>
        <v>6</v>
      </c>
      <c r="Q20" s="29">
        <f>IFERROR(IFERROR(VLOOKUP($A19&amp;"|"&amp;P$2,'Mérkőzések | eredmények'!$A:$L,8,0),VLOOKUP($A19&amp;"|"&amp;P$2,'Mérkőzések | eredmények'!$B:$L,7,0)),"")</f>
        <v>2</v>
      </c>
      <c r="R20" s="12"/>
      <c r="S20" s="2"/>
      <c r="T20" s="20">
        <f>IFERROR(IFERROR(VLOOKUP($A19&amp;"|"&amp;T$2,'Mérkőzések | eredmények'!$A:$L,8,0),VLOOKUP($A19&amp;"|"&amp;T$2,'Mérkőzések | eredmények'!$B:$L,7,0)),"")</f>
        <v>0</v>
      </c>
      <c r="U20" s="24">
        <f>IFERROR(IFERROR(VLOOKUP($A19&amp;"|"&amp;T$2,'Mérkőzések | eredmények'!$A:$L,9,0),VLOOKUP($A19&amp;"|"&amp;T$2,'Mérkőzések | eredmények'!$B:$L,8,0)),"")</f>
        <v>0</v>
      </c>
    </row>
    <row r="21" spans="1:21" ht="17.25" customHeight="1" x14ac:dyDescent="0.25">
      <c r="A21" s="42" t="str">
        <f>IF(cs_10="","",cs_10)</f>
        <v>Gekko SE II</v>
      </c>
      <c r="B21" s="3">
        <f>IFERROR(IFERROR(VLOOKUP($A21&amp;"|"&amp;B$2,'Mérkőzések | eredmények'!$A:$L,7,0),VLOOKUP($A21&amp;"|"&amp;B$2,'Mérkőzések | eredmények'!$B:$L,6,0)),"")</f>
        <v>4</v>
      </c>
      <c r="C21" s="4">
        <f>IFERROR(IFERROR(VLOOKUP($A21&amp;"|"&amp;B$2,'Mérkőzések | eredmények'!$A:$L,6,0),VLOOKUP($A21&amp;"|"&amp;B$2,'Mérkőzések | eredmények'!$B:$L,5,0)),"")</f>
        <v>1</v>
      </c>
      <c r="D21" s="3">
        <f>IFERROR(IFERROR(VLOOKUP($A21&amp;"|"&amp;D$2,'Mérkőzések | eredmények'!$A:$L,7,0),VLOOKUP($A21&amp;"|"&amp;D$2,'Mérkőzések | eredmények'!$B:$L,6,0)),"")</f>
        <v>4</v>
      </c>
      <c r="E21" s="4">
        <f>IFERROR(IFERROR(VLOOKUP($A21&amp;"|"&amp;D$2,'Mérkőzések | eredmények'!$A:$L,6,0),VLOOKUP($A21&amp;"|"&amp;D$2,'Mérkőzések | eredmények'!$B:$L,5,0)),"")</f>
        <v>2</v>
      </c>
      <c r="F21" s="3">
        <f>IFERROR(IFERROR(VLOOKUP($A21&amp;"|"&amp;F$2,'Mérkőzések | eredmények'!$A:$L,7,0),VLOOKUP($A21&amp;"|"&amp;F$2,'Mérkőzések | eredmények'!$B:$L,6,0)),"")</f>
        <v>3</v>
      </c>
      <c r="G21" s="4">
        <f>IFERROR(IFERROR(VLOOKUP($A21&amp;"|"&amp;F$2,'Mérkőzések | eredmények'!$A:$L,6,0),VLOOKUP($A21&amp;"|"&amp;F$2,'Mérkőzések | eredmények'!$B:$L,5,0)),"")</f>
        <v>1</v>
      </c>
      <c r="H21" s="3">
        <f>IFERROR(IFERROR(VLOOKUP($A21&amp;"|"&amp;H$2,'Mérkőzések | eredmények'!$A:$L,7,0),VLOOKUP($A21&amp;"|"&amp;H$2,'Mérkőzések | eredmények'!$B:$L,6,0)),"")</f>
        <v>3</v>
      </c>
      <c r="I21" s="4">
        <f>IFERROR(IFERROR(VLOOKUP($A21&amp;"|"&amp;H$2,'Mérkőzések | eredmények'!$A:$L,6,0),VLOOKUP($A21&amp;"|"&amp;H$2,'Mérkőzések | eredmények'!$B:$L,5,0)),"")</f>
        <v>2</v>
      </c>
      <c r="J21" s="3">
        <f>IFERROR(IFERROR(VLOOKUP($A21&amp;"|"&amp;J$2,'Mérkőzések | eredmények'!$A:$L,7,0),VLOOKUP($A21&amp;"|"&amp;J$2,'Mérkőzések | eredmények'!$B:$L,6,0)),"")</f>
        <v>0</v>
      </c>
      <c r="K21" s="4">
        <f>IFERROR(IFERROR(VLOOKUP($A21&amp;"|"&amp;J$2,'Mérkőzések | eredmények'!$A:$L,6,0),VLOOKUP($A21&amp;"|"&amp;J$2,'Mérkőzések | eredmények'!$B:$L,5,0)),"")</f>
        <v>3</v>
      </c>
      <c r="L21" s="3">
        <f>IFERROR(IFERROR(VLOOKUP($A21&amp;"|"&amp;L$2,'Mérkőzések | eredmények'!$A:$L,7,0),VLOOKUP($A21&amp;"|"&amp;L$2,'Mérkőzések | eredmények'!$B:$L,6,0)),"")</f>
        <v>2</v>
      </c>
      <c r="M21" s="4">
        <f>IFERROR(IFERROR(VLOOKUP($A21&amp;"|"&amp;L$2,'Mérkőzések | eredmények'!$A:$L,6,0),VLOOKUP($A21&amp;"|"&amp;L$2,'Mérkőzések | eredmények'!$B:$L,5,0)),"")</f>
        <v>2</v>
      </c>
      <c r="N21" s="3">
        <f>IFERROR(IFERROR(VLOOKUP($A21&amp;"|"&amp;N$2,'Mérkőzések | eredmények'!$A:$L,7,0),VLOOKUP($A21&amp;"|"&amp;N$2,'Mérkőzések | eredmények'!$B:$L,6,0)),"")</f>
        <v>0</v>
      </c>
      <c r="O21" s="4">
        <f>IFERROR(IFERROR(VLOOKUP($A21&amp;"|"&amp;N$2,'Mérkőzések | eredmények'!$A:$L,6,0),VLOOKUP($A21&amp;"|"&amp;N$2,'Mérkőzések | eredmények'!$B:$L,5,0)),"")</f>
        <v>3</v>
      </c>
      <c r="P21" s="3">
        <f>IFERROR(IFERROR(VLOOKUP($A21&amp;"|"&amp;P$2,'Mérkőzések | eredmények'!$A:$L,7,0),VLOOKUP($A21&amp;"|"&amp;P$2,'Mérkőzések | eredmények'!$B:$L,6,0)),"")</f>
        <v>3</v>
      </c>
      <c r="Q21" s="4">
        <f>IFERROR(IFERROR(VLOOKUP($A21&amp;"|"&amp;P$2,'Mérkőzések | eredmények'!$A:$L,6,0),VLOOKUP($A21&amp;"|"&amp;P$2,'Mérkőzések | eredmények'!$B:$L,5,0)),"")</f>
        <v>1</v>
      </c>
      <c r="R21" s="3">
        <f>IFERROR(IFERROR(VLOOKUP($A21&amp;"|"&amp;R$2,'Mérkőzések | eredmények'!$A:$L,7,0),VLOOKUP($A21&amp;"|"&amp;R$2,'Mérkőzések | eredmények'!$B:$L,6,0)),"")</f>
        <v>0</v>
      </c>
      <c r="S21" s="4">
        <f>IFERROR(IFERROR(VLOOKUP($A21&amp;"|"&amp;R$2,'Mérkőzések | eredmények'!$A:$L,6,0),VLOOKUP($A21&amp;"|"&amp;R$2,'Mérkőzések | eredmények'!$B:$L,5,0)),"")</f>
        <v>3</v>
      </c>
      <c r="T21" s="2"/>
      <c r="U21" s="6"/>
    </row>
    <row r="22" spans="1:21" ht="17.25" customHeight="1" thickBot="1" x14ac:dyDescent="0.3">
      <c r="A22" s="45"/>
      <c r="B22" s="30">
        <f>IFERROR(IFERROR(VLOOKUP($A21&amp;"|"&amp;B$2,'Mérkőzések | eredmények'!$A:$L,9,0),VLOOKUP($A21&amp;"|"&amp;B$2,'Mérkőzések | eredmények'!$B:$L,8,0)),"")</f>
        <v>12</v>
      </c>
      <c r="C22" s="31">
        <f>IFERROR(IFERROR(VLOOKUP($A21&amp;"|"&amp;B$2,'Mérkőzések | eredmények'!$A:$L,8,0),VLOOKUP($A21&amp;"|"&amp;B$2,'Mérkőzések | eredmények'!$B:$L,7,0)),"")</f>
        <v>0</v>
      </c>
      <c r="D22" s="30">
        <f>IFERROR(IFERROR(VLOOKUP($A21&amp;"|"&amp;D$2,'Mérkőzések | eredmények'!$A:$L,9,0),VLOOKUP($A21&amp;"|"&amp;D$2,'Mérkőzések | eredmények'!$B:$L,8,0)),"")</f>
        <v>12</v>
      </c>
      <c r="E22" s="31">
        <f>IFERROR(IFERROR(VLOOKUP($A21&amp;"|"&amp;D$2,'Mérkőzések | eredmények'!$A:$L,8,0),VLOOKUP($A21&amp;"|"&amp;D$2,'Mérkőzések | eredmények'!$B:$L,7,0)),"")</f>
        <v>0</v>
      </c>
      <c r="F22" s="30">
        <f>IFERROR(IFERROR(VLOOKUP($A21&amp;"|"&amp;F$2,'Mérkőzések | eredmények'!$A:$L,9,0),VLOOKUP($A21&amp;"|"&amp;F$2,'Mérkőzések | eredmények'!$B:$L,8,0)),"")</f>
        <v>9</v>
      </c>
      <c r="G22" s="31">
        <f>IFERROR(IFERROR(VLOOKUP($A21&amp;"|"&amp;F$2,'Mérkőzések | eredmények'!$A:$L,8,0),VLOOKUP($A21&amp;"|"&amp;F$2,'Mérkőzések | eredmények'!$B:$L,7,0)),"")</f>
        <v>1</v>
      </c>
      <c r="H22" s="32">
        <f>IFERROR(IFERROR(VLOOKUP($A21&amp;"|"&amp;H$2,'Mérkőzések | eredmények'!$A:$L,9,0),VLOOKUP($A21&amp;"|"&amp;H$2,'Mérkőzések | eredmények'!$B:$L,8,0)),"")</f>
        <v>9</v>
      </c>
      <c r="I22" s="33">
        <f>IFERROR(IFERROR(VLOOKUP($A21&amp;"|"&amp;H$2,'Mérkőzések | eredmények'!$A:$L,8,0),VLOOKUP($A21&amp;"|"&amp;H$2,'Mérkőzések | eredmények'!$B:$L,7,0)),"")</f>
        <v>1</v>
      </c>
      <c r="J22" s="32">
        <f>IFERROR(IFERROR(VLOOKUP($A21&amp;"|"&amp;J$2,'Mérkőzések | eredmények'!$A:$L,9,0),VLOOKUP($A21&amp;"|"&amp;J$2,'Mérkőzések | eredmények'!$B:$L,8,0)),"")</f>
        <v>0</v>
      </c>
      <c r="K22" s="33">
        <f>IFERROR(IFERROR(VLOOKUP($A21&amp;"|"&amp;J$2,'Mérkőzések | eredmények'!$A:$L,8,0),VLOOKUP($A21&amp;"|"&amp;J$2,'Mérkőzések | eredmények'!$B:$L,7,0)),"")</f>
        <v>0</v>
      </c>
      <c r="L22" s="30">
        <f>IFERROR(IFERROR(VLOOKUP($A21&amp;"|"&amp;L$2,'Mérkőzések | eredmények'!$A:$L,9,0),VLOOKUP($A21&amp;"|"&amp;L$2,'Mérkőzések | eredmények'!$B:$L,8,0)),"")</f>
        <v>8</v>
      </c>
      <c r="M22" s="31">
        <f>IFERROR(IFERROR(VLOOKUP($A21&amp;"|"&amp;L$2,'Mérkőzések | eredmények'!$A:$L,8,0),VLOOKUP($A21&amp;"|"&amp;L$2,'Mérkőzések | eredmények'!$B:$L,7,0)),"")</f>
        <v>2</v>
      </c>
      <c r="N22" s="30">
        <f>IFERROR(IFERROR(VLOOKUP($A21&amp;"|"&amp;N$2,'Mérkőzések | eredmények'!$A:$L,9,0),VLOOKUP($A21&amp;"|"&amp;N$2,'Mérkőzések | eredmények'!$B:$L,8,0)),"")</f>
        <v>0</v>
      </c>
      <c r="O22" s="31">
        <f>IFERROR(IFERROR(VLOOKUP($A21&amp;"|"&amp;N$2,'Mérkőzések | eredmények'!$A:$L,8,0),VLOOKUP($A21&amp;"|"&amp;N$2,'Mérkőzések | eredmények'!$B:$L,7,0)),"")</f>
        <v>0</v>
      </c>
      <c r="P22" s="30">
        <f>IFERROR(IFERROR(VLOOKUP($A21&amp;"|"&amp;P$2,'Mérkőzések | eredmények'!$A:$L,9,0),VLOOKUP($A21&amp;"|"&amp;P$2,'Mérkőzések | eredmények'!$B:$L,8,0)),"")</f>
        <v>11</v>
      </c>
      <c r="Q22" s="31">
        <f>IFERROR(IFERROR(VLOOKUP($A21&amp;"|"&amp;P$2,'Mérkőzések | eredmények'!$A:$L,8,0),VLOOKUP($A21&amp;"|"&amp;P$2,'Mérkőzések | eredmények'!$B:$L,7,0)),"")</f>
        <v>1</v>
      </c>
      <c r="R22" s="30">
        <f>IFERROR(IFERROR(VLOOKUP($A21&amp;"|"&amp;R$2,'Mérkőzések | eredmények'!$A:$L,9,0),VLOOKUP($A21&amp;"|"&amp;R$2,'Mérkőzések | eredmények'!$B:$L,8,0)),"")</f>
        <v>0</v>
      </c>
      <c r="S22" s="34">
        <f>IFERROR(IFERROR(VLOOKUP($A21&amp;"|"&amp;R$2,'Mérkőzések | eredmények'!$A:$L,8,0),VLOOKUP($A21&amp;"|"&amp;R$2,'Mérkőzések | eredmények'!$B:$L,7,0)),"")</f>
        <v>0</v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xmlns:xlrd2="http://schemas.microsoft.com/office/spreadsheetml/2017/richdata2" ref="Y5:Z14">
    <sortCondition descending="1" ref="Z5:Z14"/>
  </sortState>
  <mergeCells count="20">
    <mergeCell ref="A19:A20"/>
    <mergeCell ref="A21:A22"/>
    <mergeCell ref="A7:A8"/>
    <mergeCell ref="A9:A10"/>
    <mergeCell ref="A11:A12"/>
    <mergeCell ref="A13:A14"/>
    <mergeCell ref="A15:A16"/>
    <mergeCell ref="A17:A18"/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</mergeCells>
  <conditionalFormatting sqref="D4:U4">
    <cfRule type="expression" dxfId="3" priority="4">
      <formula>IF(AND(D3=2,D4=""),1,0)</formula>
    </cfRule>
  </conditionalFormatting>
  <conditionalFormatting sqref="T20:U20 R18:U18 P16:U16 N14:U14 L12:U12 J10:U10 H8:U8 F6:U6">
    <cfRule type="expression" dxfId="2" priority="3">
      <formula>IF(AND(F5=2,F6=""),1,0)</formula>
    </cfRule>
  </conditionalFormatting>
  <conditionalFormatting sqref="B22:S22 B20:Q20 B18:O18 B16:M16 B14:K14 B12:I12 B10:G10 B8:E8 B6:C6">
    <cfRule type="expression" dxfId="1" priority="2">
      <formula>IF(AND(B5=2,B6=""),1,0)</formula>
    </cfRule>
  </conditionalFormatting>
  <conditionalFormatting sqref="B3:U22">
    <cfRule type="cellIs" dxfId="0" priority="1" operator="equal">
      <formula>0</formula>
    </cfRule>
  </conditionalFormatting>
  <pageMargins left="0.7" right="0.7" top="0.75" bottom="0.75" header="0.3" footer="0.3"/>
  <ignoredErrors>
    <ignoredError sqref="B3:C3 D5:E5 J11:K12 H9:I10 F7:G8 D6:E6 B4:C4 L13:M14 N15:N16 O15:O16 B5:C5 B17:U22 B15:M16 P15:U16 B13:K14 N13:U14 D4:U4 B11:I12 B6:C6 F6:U6 B7:E8 H7:U8 B9:G10 J9:U10 L11:U12 F5:U5 E3:T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1771-2CDB-43B8-897C-776EEF7580CD}">
  <dimension ref="A1:N46"/>
  <sheetViews>
    <sheetView topLeftCell="C1" workbookViewId="0">
      <selection activeCell="C38" sqref="C38"/>
    </sheetView>
  </sheetViews>
  <sheetFormatPr defaultRowHeight="15" x14ac:dyDescent="0.25"/>
  <cols>
    <col min="1" max="2" width="10.42578125" hidden="1" customWidth="1"/>
    <col min="3" max="4" width="24.5703125" bestFit="1" customWidth="1"/>
    <col min="5" max="5" width="24.5703125" customWidth="1"/>
    <col min="6" max="6" width="12.5703125" bestFit="1" customWidth="1"/>
    <col min="7" max="7" width="14.85546875" bestFit="1" customWidth="1"/>
    <col min="8" max="8" width="15.28515625" bestFit="1" customWidth="1"/>
    <col min="9" max="12" width="13.140625" bestFit="1" customWidth="1"/>
    <col min="13" max="13" width="25.140625" bestFit="1" customWidth="1"/>
    <col min="14" max="14" width="21.28515625" bestFit="1" customWidth="1"/>
    <col min="15" max="15" width="16.85546875" bestFit="1" customWidth="1"/>
    <col min="16" max="18" width="17.140625" bestFit="1" customWidth="1"/>
    <col min="19" max="19" width="12.5703125" bestFit="1" customWidth="1"/>
    <col min="20" max="20" width="7.85546875" bestFit="1" customWidth="1"/>
    <col min="21" max="21" width="8.7109375" bestFit="1" customWidth="1"/>
  </cols>
  <sheetData>
    <row r="1" spans="1:14" ht="30" x14ac:dyDescent="0.25">
      <c r="A1" t="s">
        <v>7</v>
      </c>
      <c r="B1" t="s">
        <v>8</v>
      </c>
      <c r="C1" s="37" t="s">
        <v>0</v>
      </c>
      <c r="D1" s="38" t="s">
        <v>1</v>
      </c>
      <c r="E1" s="58" t="s">
        <v>117</v>
      </c>
      <c r="F1" s="37" t="s">
        <v>6</v>
      </c>
      <c r="G1" s="37" t="s">
        <v>10</v>
      </c>
      <c r="H1" s="37" t="s">
        <v>11</v>
      </c>
      <c r="I1" s="37" t="s">
        <v>4</v>
      </c>
      <c r="J1" s="37" t="s">
        <v>5</v>
      </c>
      <c r="K1" s="37" t="s">
        <v>2</v>
      </c>
      <c r="L1" s="37" t="s">
        <v>3</v>
      </c>
      <c r="M1" s="37" t="s">
        <v>12</v>
      </c>
      <c r="N1" s="37" t="s">
        <v>13</v>
      </c>
    </row>
    <row r="2" spans="1:14" x14ac:dyDescent="0.25">
      <c r="A2" t="s">
        <v>24</v>
      </c>
      <c r="B2" t="s">
        <v>25</v>
      </c>
      <c r="C2" t="s">
        <v>14</v>
      </c>
      <c r="D2" s="1" t="s">
        <v>15</v>
      </c>
      <c r="E2" s="59" t="s">
        <v>118</v>
      </c>
      <c r="F2" s="17">
        <v>3</v>
      </c>
      <c r="G2" s="36"/>
      <c r="H2" s="36"/>
      <c r="I2" s="36"/>
      <c r="J2" s="36"/>
      <c r="K2" s="36"/>
      <c r="L2" s="36"/>
      <c r="M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4" hidden="1" x14ac:dyDescent="0.25">
      <c r="A3" t="s">
        <v>26</v>
      </c>
      <c r="B3" t="s">
        <v>27</v>
      </c>
      <c r="C3" t="s">
        <v>14</v>
      </c>
      <c r="D3" s="1" t="s">
        <v>16</v>
      </c>
      <c r="E3" s="59"/>
      <c r="F3" s="17">
        <v>1</v>
      </c>
      <c r="G3" s="36">
        <v>3</v>
      </c>
      <c r="H3" s="36">
        <v>1</v>
      </c>
      <c r="I3" s="36">
        <v>9</v>
      </c>
      <c r="J3" s="36">
        <v>6</v>
      </c>
      <c r="K3" s="36"/>
      <c r="L3" s="36"/>
      <c r="M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" spans="1:14" x14ac:dyDescent="0.25">
      <c r="A4" t="s">
        <v>28</v>
      </c>
      <c r="B4" t="s">
        <v>29</v>
      </c>
      <c r="C4" t="s">
        <v>14</v>
      </c>
      <c r="D4" s="1" t="s">
        <v>17</v>
      </c>
      <c r="E4" s="59" t="s">
        <v>118</v>
      </c>
      <c r="F4" s="17">
        <v>3</v>
      </c>
      <c r="G4" s="36"/>
      <c r="H4" s="36"/>
      <c r="I4" s="36"/>
      <c r="J4" s="36"/>
      <c r="K4" s="36"/>
      <c r="L4" s="36"/>
      <c r="M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5" spans="1:14" hidden="1" x14ac:dyDescent="0.25">
      <c r="A5" t="s">
        <v>30</v>
      </c>
      <c r="B5" t="s">
        <v>31</v>
      </c>
      <c r="C5" t="s">
        <v>14</v>
      </c>
      <c r="D5" s="1" t="s">
        <v>18</v>
      </c>
      <c r="E5" s="59"/>
      <c r="F5" s="17">
        <v>2</v>
      </c>
      <c r="G5" s="36">
        <v>2</v>
      </c>
      <c r="H5" s="36">
        <v>2</v>
      </c>
      <c r="I5" s="36">
        <v>6</v>
      </c>
      <c r="J5" s="36">
        <v>6</v>
      </c>
      <c r="K5" s="36">
        <v>107</v>
      </c>
      <c r="L5" s="36">
        <v>92</v>
      </c>
      <c r="M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N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6" spans="1:14" x14ac:dyDescent="0.25">
      <c r="A6" t="s">
        <v>32</v>
      </c>
      <c r="B6" t="s">
        <v>33</v>
      </c>
      <c r="C6" t="s">
        <v>14</v>
      </c>
      <c r="D6" s="1" t="s">
        <v>19</v>
      </c>
      <c r="E6" s="59" t="s">
        <v>118</v>
      </c>
      <c r="F6" s="17">
        <v>3</v>
      </c>
      <c r="G6" s="36"/>
      <c r="H6" s="36"/>
      <c r="I6" s="36"/>
      <c r="J6" s="36"/>
      <c r="K6" s="36"/>
      <c r="L6" s="36"/>
      <c r="M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7" spans="1:14" hidden="1" x14ac:dyDescent="0.25">
      <c r="A7" t="s">
        <v>34</v>
      </c>
      <c r="B7" t="s">
        <v>35</v>
      </c>
      <c r="C7" t="s">
        <v>14</v>
      </c>
      <c r="D7" s="1" t="s">
        <v>20</v>
      </c>
      <c r="E7" s="59"/>
      <c r="F7" s="17">
        <v>2</v>
      </c>
      <c r="G7" s="36">
        <v>3</v>
      </c>
      <c r="H7" s="36">
        <v>1</v>
      </c>
      <c r="I7" s="36">
        <v>11</v>
      </c>
      <c r="J7" s="36">
        <v>3</v>
      </c>
      <c r="K7" s="36"/>
      <c r="L7" s="36"/>
      <c r="M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4" hidden="1" x14ac:dyDescent="0.25">
      <c r="A8" t="s">
        <v>36</v>
      </c>
      <c r="B8" t="s">
        <v>37</v>
      </c>
      <c r="C8" t="s">
        <v>14</v>
      </c>
      <c r="D8" s="1" t="s">
        <v>21</v>
      </c>
      <c r="E8" s="59"/>
      <c r="F8" s="17">
        <v>1</v>
      </c>
      <c r="G8" s="36">
        <v>4</v>
      </c>
      <c r="H8" s="36">
        <v>0</v>
      </c>
      <c r="I8" s="36">
        <v>12</v>
      </c>
      <c r="J8" s="36">
        <v>3</v>
      </c>
      <c r="K8" s="36"/>
      <c r="L8" s="36"/>
      <c r="M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4" hidden="1" x14ac:dyDescent="0.25">
      <c r="A9" t="s">
        <v>38</v>
      </c>
      <c r="B9" t="s">
        <v>39</v>
      </c>
      <c r="C9" t="s">
        <v>14</v>
      </c>
      <c r="D9" s="1" t="s">
        <v>22</v>
      </c>
      <c r="E9" s="59"/>
      <c r="F9" s="17">
        <v>2</v>
      </c>
      <c r="G9" s="36">
        <v>3</v>
      </c>
      <c r="H9" s="36">
        <v>1</v>
      </c>
      <c r="I9" s="36">
        <v>11</v>
      </c>
      <c r="J9" s="36">
        <v>4</v>
      </c>
      <c r="K9" s="36"/>
      <c r="L9" s="36"/>
      <c r="M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4" hidden="1" x14ac:dyDescent="0.25">
      <c r="A10" t="s">
        <v>40</v>
      </c>
      <c r="B10" t="s">
        <v>41</v>
      </c>
      <c r="C10" t="s">
        <v>14</v>
      </c>
      <c r="D10" s="1" t="s">
        <v>23</v>
      </c>
      <c r="E10" s="59"/>
      <c r="F10" s="17">
        <v>1</v>
      </c>
      <c r="G10" s="36">
        <v>4</v>
      </c>
      <c r="H10" s="36">
        <v>0</v>
      </c>
      <c r="I10" s="36">
        <v>12</v>
      </c>
      <c r="J10" s="36">
        <v>2</v>
      </c>
      <c r="K10" s="36"/>
      <c r="L10" s="36"/>
      <c r="M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1" spans="1:14" x14ac:dyDescent="0.25">
      <c r="A11" t="s">
        <v>42</v>
      </c>
      <c r="B11" t="s">
        <v>43</v>
      </c>
      <c r="C11" t="s">
        <v>15</v>
      </c>
      <c r="D11" s="1" t="s">
        <v>16</v>
      </c>
      <c r="E11" s="59" t="s">
        <v>118</v>
      </c>
      <c r="F11" s="17">
        <v>3</v>
      </c>
      <c r="G11" s="36"/>
      <c r="H11" s="36"/>
      <c r="I11" s="36"/>
      <c r="J11" s="36"/>
      <c r="K11" s="36"/>
      <c r="L11" s="36"/>
      <c r="M1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1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2" spans="1:14" hidden="1" x14ac:dyDescent="0.25">
      <c r="A12" t="s">
        <v>44</v>
      </c>
      <c r="B12" t="s">
        <v>45</v>
      </c>
      <c r="C12" t="s">
        <v>15</v>
      </c>
      <c r="D12" s="1" t="s">
        <v>17</v>
      </c>
      <c r="E12" s="59"/>
      <c r="F12" s="17">
        <v>1</v>
      </c>
      <c r="G12" s="36">
        <v>3</v>
      </c>
      <c r="H12" s="36">
        <v>1</v>
      </c>
      <c r="I12" s="36">
        <v>11</v>
      </c>
      <c r="J12" s="36">
        <v>4</v>
      </c>
      <c r="K12" s="36"/>
      <c r="L12" s="36"/>
      <c r="M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3" spans="1:14" hidden="1" x14ac:dyDescent="0.25">
      <c r="A13" t="s">
        <v>46</v>
      </c>
      <c r="B13" t="s">
        <v>47</v>
      </c>
      <c r="C13" t="s">
        <v>15</v>
      </c>
      <c r="D13" s="1" t="s">
        <v>18</v>
      </c>
      <c r="E13" s="59"/>
      <c r="F13" s="17">
        <v>2</v>
      </c>
      <c r="G13" s="36">
        <v>3</v>
      </c>
      <c r="H13" s="36">
        <v>1</v>
      </c>
      <c r="I13" s="36">
        <v>9</v>
      </c>
      <c r="J13" s="36">
        <v>4</v>
      </c>
      <c r="K13" s="36"/>
      <c r="L13" s="36"/>
      <c r="M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4" hidden="1" x14ac:dyDescent="0.25">
      <c r="A14" t="s">
        <v>48</v>
      </c>
      <c r="B14" t="s">
        <v>49</v>
      </c>
      <c r="C14" t="s">
        <v>15</v>
      </c>
      <c r="D14" s="1" t="s">
        <v>19</v>
      </c>
      <c r="E14" s="59"/>
      <c r="F14" s="17">
        <v>1</v>
      </c>
      <c r="G14" s="36">
        <v>3</v>
      </c>
      <c r="H14" s="36">
        <v>1</v>
      </c>
      <c r="I14" s="36">
        <v>9</v>
      </c>
      <c r="J14" s="36">
        <v>4</v>
      </c>
      <c r="K14" s="36"/>
      <c r="L14" s="36"/>
      <c r="M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4" x14ac:dyDescent="0.25">
      <c r="A15" t="s">
        <v>50</v>
      </c>
      <c r="B15" t="s">
        <v>51</v>
      </c>
      <c r="C15" t="s">
        <v>15</v>
      </c>
      <c r="D15" s="1" t="s">
        <v>20</v>
      </c>
      <c r="E15" s="59" t="s">
        <v>118</v>
      </c>
      <c r="F15" s="17">
        <v>3</v>
      </c>
      <c r="G15" s="36"/>
      <c r="H15" s="36"/>
      <c r="I15" s="36"/>
      <c r="J15" s="36"/>
      <c r="K15" s="36"/>
      <c r="L15" s="36"/>
      <c r="M1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1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6" spans="1:14" hidden="1" x14ac:dyDescent="0.25">
      <c r="A16" t="s">
        <v>52</v>
      </c>
      <c r="B16" t="s">
        <v>53</v>
      </c>
      <c r="C16" t="s">
        <v>15</v>
      </c>
      <c r="D16" s="1" t="s">
        <v>21</v>
      </c>
      <c r="E16" s="59"/>
      <c r="F16" s="17">
        <v>2</v>
      </c>
      <c r="G16" s="36">
        <v>3</v>
      </c>
      <c r="H16" s="36">
        <v>1</v>
      </c>
      <c r="I16" s="36">
        <v>9</v>
      </c>
      <c r="J16" s="36">
        <v>3</v>
      </c>
      <c r="K16" s="36"/>
      <c r="L16" s="36"/>
      <c r="M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4" hidden="1" x14ac:dyDescent="0.25">
      <c r="A17" t="s">
        <v>54</v>
      </c>
      <c r="B17" t="s">
        <v>55</v>
      </c>
      <c r="C17" t="s">
        <v>15</v>
      </c>
      <c r="D17" s="1" t="s">
        <v>22</v>
      </c>
      <c r="E17" s="59"/>
      <c r="F17" s="17">
        <v>1</v>
      </c>
      <c r="G17" s="36">
        <v>4</v>
      </c>
      <c r="H17" s="36">
        <v>0</v>
      </c>
      <c r="I17" s="36">
        <v>12</v>
      </c>
      <c r="J17" s="36">
        <v>4</v>
      </c>
      <c r="K17" s="36"/>
      <c r="L17" s="36"/>
      <c r="M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8" spans="1:14" hidden="1" x14ac:dyDescent="0.25">
      <c r="A18" t="s">
        <v>56</v>
      </c>
      <c r="B18" t="s">
        <v>57</v>
      </c>
      <c r="C18" t="s">
        <v>15</v>
      </c>
      <c r="D18" s="1" t="s">
        <v>23</v>
      </c>
      <c r="E18" s="59"/>
      <c r="F18" s="17">
        <v>2</v>
      </c>
      <c r="G18" s="36">
        <v>4</v>
      </c>
      <c r="H18" s="36">
        <v>0</v>
      </c>
      <c r="I18" s="36">
        <v>12</v>
      </c>
      <c r="J18" s="36">
        <v>1</v>
      </c>
      <c r="K18" s="36"/>
      <c r="L18" s="36"/>
      <c r="M1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1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9" spans="1:14" x14ac:dyDescent="0.25">
      <c r="A19" t="s">
        <v>58</v>
      </c>
      <c r="B19" t="s">
        <v>59</v>
      </c>
      <c r="C19" t="s">
        <v>16</v>
      </c>
      <c r="D19" s="1" t="s">
        <v>17</v>
      </c>
      <c r="E19" s="59" t="s">
        <v>118</v>
      </c>
      <c r="F19" s="17">
        <v>3</v>
      </c>
      <c r="G19" s="36"/>
      <c r="H19" s="36"/>
      <c r="I19" s="36"/>
      <c r="J19" s="36"/>
      <c r="K19" s="36"/>
      <c r="L19" s="36"/>
      <c r="M1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1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0" spans="1:14" x14ac:dyDescent="0.25">
      <c r="A20" t="s">
        <v>60</v>
      </c>
      <c r="B20" t="s">
        <v>61</v>
      </c>
      <c r="C20" t="s">
        <v>16</v>
      </c>
      <c r="D20" s="1" t="s">
        <v>18</v>
      </c>
      <c r="E20" s="59" t="s">
        <v>118</v>
      </c>
      <c r="F20" s="17">
        <v>3</v>
      </c>
      <c r="G20" s="36"/>
      <c r="H20" s="36"/>
      <c r="I20" s="36"/>
      <c r="J20" s="36"/>
      <c r="K20" s="36"/>
      <c r="L20" s="36"/>
      <c r="M2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2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1" spans="1:14" hidden="1" x14ac:dyDescent="0.25">
      <c r="A21" t="s">
        <v>62</v>
      </c>
      <c r="B21" t="s">
        <v>63</v>
      </c>
      <c r="C21" t="s">
        <v>16</v>
      </c>
      <c r="D21" s="1" t="s">
        <v>19</v>
      </c>
      <c r="E21" s="59"/>
      <c r="F21" s="17">
        <v>2</v>
      </c>
      <c r="G21" s="36">
        <v>2</v>
      </c>
      <c r="H21" s="36">
        <v>2</v>
      </c>
      <c r="I21" s="36">
        <v>8</v>
      </c>
      <c r="J21" s="36">
        <v>6</v>
      </c>
      <c r="K21" s="36"/>
      <c r="L21" s="36"/>
      <c r="M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N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2" spans="1:14" hidden="1" x14ac:dyDescent="0.25">
      <c r="A22" t="s">
        <v>64</v>
      </c>
      <c r="B22" t="s">
        <v>65</v>
      </c>
      <c r="C22" t="s">
        <v>16</v>
      </c>
      <c r="D22" s="1" t="s">
        <v>20</v>
      </c>
      <c r="E22" s="59"/>
      <c r="F22" s="17">
        <v>2</v>
      </c>
      <c r="G22" s="36">
        <v>3</v>
      </c>
      <c r="H22" s="36">
        <v>1</v>
      </c>
      <c r="I22" s="36">
        <v>9</v>
      </c>
      <c r="J22" s="36">
        <v>4</v>
      </c>
      <c r="K22" s="36"/>
      <c r="L22" s="36"/>
      <c r="M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3" spans="1:14" hidden="1" x14ac:dyDescent="0.25">
      <c r="A23" t="s">
        <v>66</v>
      </c>
      <c r="B23" t="s">
        <v>67</v>
      </c>
      <c r="C23" t="s">
        <v>16</v>
      </c>
      <c r="D23" s="1" t="s">
        <v>21</v>
      </c>
      <c r="E23" s="59"/>
      <c r="F23" s="17">
        <v>1</v>
      </c>
      <c r="G23" s="36">
        <v>3</v>
      </c>
      <c r="H23" s="36">
        <v>1</v>
      </c>
      <c r="I23" s="36">
        <v>10</v>
      </c>
      <c r="J23" s="36">
        <v>4</v>
      </c>
      <c r="K23" s="36"/>
      <c r="L23" s="36"/>
      <c r="M2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2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4" spans="1:14" hidden="1" x14ac:dyDescent="0.25">
      <c r="A24" t="s">
        <v>68</v>
      </c>
      <c r="B24" t="s">
        <v>69</v>
      </c>
      <c r="C24" t="s">
        <v>16</v>
      </c>
      <c r="D24" s="1" t="s">
        <v>22</v>
      </c>
      <c r="E24" s="59"/>
      <c r="F24" s="17">
        <v>2</v>
      </c>
      <c r="G24" s="36">
        <v>3</v>
      </c>
      <c r="H24" s="36">
        <v>1</v>
      </c>
      <c r="I24" s="36">
        <v>9</v>
      </c>
      <c r="J24" s="36">
        <v>3</v>
      </c>
      <c r="K24" s="36"/>
      <c r="L24" s="36"/>
      <c r="M2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2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5" spans="1:14" hidden="1" x14ac:dyDescent="0.25">
      <c r="A25" t="s">
        <v>70</v>
      </c>
      <c r="B25" t="s">
        <v>71</v>
      </c>
      <c r="C25" t="s">
        <v>16</v>
      </c>
      <c r="D25" s="1" t="s">
        <v>23</v>
      </c>
      <c r="E25" s="59"/>
      <c r="F25" s="17">
        <v>1</v>
      </c>
      <c r="G25" s="36">
        <v>3</v>
      </c>
      <c r="H25" s="36">
        <v>1</v>
      </c>
      <c r="I25" s="36">
        <v>9</v>
      </c>
      <c r="J25" s="36">
        <v>3</v>
      </c>
      <c r="K25" s="36"/>
      <c r="L25" s="36"/>
      <c r="M2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2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6" spans="1:14" hidden="1" x14ac:dyDescent="0.25">
      <c r="A26" t="s">
        <v>72</v>
      </c>
      <c r="B26" t="s">
        <v>73</v>
      </c>
      <c r="C26" t="s">
        <v>17</v>
      </c>
      <c r="D26" s="1" t="s">
        <v>18</v>
      </c>
      <c r="E26" s="59"/>
      <c r="F26" s="17">
        <v>1</v>
      </c>
      <c r="G26" s="36">
        <v>3</v>
      </c>
      <c r="H26" s="36">
        <v>1</v>
      </c>
      <c r="I26" s="36">
        <v>9</v>
      </c>
      <c r="J26" s="36">
        <v>7</v>
      </c>
      <c r="K26" s="36"/>
      <c r="L26" s="36"/>
      <c r="M2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2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7" spans="1:14" hidden="1" x14ac:dyDescent="0.25">
      <c r="A27" t="s">
        <v>74</v>
      </c>
      <c r="B27" t="s">
        <v>75</v>
      </c>
      <c r="C27" t="s">
        <v>17</v>
      </c>
      <c r="D27" s="1" t="s">
        <v>19</v>
      </c>
      <c r="E27" s="59"/>
      <c r="F27" s="17">
        <v>2</v>
      </c>
      <c r="G27" s="36">
        <v>3</v>
      </c>
      <c r="H27" s="36">
        <v>1</v>
      </c>
      <c r="I27" s="36">
        <v>9</v>
      </c>
      <c r="J27" s="36">
        <v>6</v>
      </c>
      <c r="K27" s="36"/>
      <c r="L27" s="36"/>
      <c r="M2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2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8" spans="1:14" hidden="1" x14ac:dyDescent="0.25">
      <c r="A28" t="s">
        <v>76</v>
      </c>
      <c r="B28" t="s">
        <v>77</v>
      </c>
      <c r="C28" t="s">
        <v>17</v>
      </c>
      <c r="D28" s="1" t="s">
        <v>20</v>
      </c>
      <c r="E28" s="59"/>
      <c r="F28" s="17">
        <v>1</v>
      </c>
      <c r="G28" s="36">
        <v>3</v>
      </c>
      <c r="H28" s="36">
        <v>1</v>
      </c>
      <c r="I28" s="36">
        <v>10</v>
      </c>
      <c r="J28" s="36">
        <v>6</v>
      </c>
      <c r="K28" s="36"/>
      <c r="L28" s="36"/>
      <c r="M2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2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9" spans="1:14" hidden="1" x14ac:dyDescent="0.25">
      <c r="A29" t="s">
        <v>78</v>
      </c>
      <c r="B29" t="s">
        <v>79</v>
      </c>
      <c r="C29" t="s">
        <v>17</v>
      </c>
      <c r="D29" s="1" t="s">
        <v>21</v>
      </c>
      <c r="E29" s="59"/>
      <c r="F29" s="17">
        <v>2</v>
      </c>
      <c r="G29" s="36">
        <v>2</v>
      </c>
      <c r="H29" s="36">
        <v>2</v>
      </c>
      <c r="I29" s="36">
        <v>7</v>
      </c>
      <c r="J29" s="36">
        <v>7</v>
      </c>
      <c r="K29" s="36">
        <v>129</v>
      </c>
      <c r="L29" s="36">
        <v>125</v>
      </c>
      <c r="M2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N2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30" spans="1:14" x14ac:dyDescent="0.25">
      <c r="A30" t="s">
        <v>80</v>
      </c>
      <c r="B30" t="s">
        <v>81</v>
      </c>
      <c r="C30" t="s">
        <v>17</v>
      </c>
      <c r="D30" s="1" t="s">
        <v>22</v>
      </c>
      <c r="E30" s="59" t="s">
        <v>118</v>
      </c>
      <c r="F30" s="17">
        <v>3</v>
      </c>
      <c r="G30" s="36"/>
      <c r="H30" s="36"/>
      <c r="I30" s="36"/>
      <c r="J30" s="36"/>
      <c r="K30" s="36"/>
      <c r="L30" s="36"/>
      <c r="M3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3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1" spans="1:14" hidden="1" x14ac:dyDescent="0.25">
      <c r="A31" t="s">
        <v>82</v>
      </c>
      <c r="B31" t="s">
        <v>83</v>
      </c>
      <c r="C31" t="s">
        <v>17</v>
      </c>
      <c r="D31" s="1" t="s">
        <v>23</v>
      </c>
      <c r="E31" s="59"/>
      <c r="F31" s="17">
        <v>2</v>
      </c>
      <c r="G31" s="36">
        <v>3</v>
      </c>
      <c r="H31" s="36">
        <v>1</v>
      </c>
      <c r="I31" s="36">
        <v>9</v>
      </c>
      <c r="J31" s="36">
        <v>3</v>
      </c>
      <c r="K31" s="36"/>
      <c r="L31" s="36"/>
      <c r="M3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3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2" spans="1:14" hidden="1" x14ac:dyDescent="0.25">
      <c r="A32" t="s">
        <v>84</v>
      </c>
      <c r="B32" t="s">
        <v>85</v>
      </c>
      <c r="C32" t="s">
        <v>18</v>
      </c>
      <c r="D32" s="1" t="s">
        <v>19</v>
      </c>
      <c r="E32" s="59"/>
      <c r="F32" s="17">
        <v>1</v>
      </c>
      <c r="G32" s="36">
        <v>2</v>
      </c>
      <c r="H32" s="36">
        <v>2</v>
      </c>
      <c r="I32" s="36">
        <v>8</v>
      </c>
      <c r="J32" s="36">
        <v>6</v>
      </c>
      <c r="K32" s="36"/>
      <c r="L32" s="36"/>
      <c r="M3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N3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33" spans="1:14" hidden="1" x14ac:dyDescent="0.25">
      <c r="A33" t="s">
        <v>86</v>
      </c>
      <c r="B33" t="s">
        <v>87</v>
      </c>
      <c r="C33" t="s">
        <v>18</v>
      </c>
      <c r="D33" s="1" t="s">
        <v>20</v>
      </c>
      <c r="E33" s="59"/>
      <c r="F33" s="17">
        <v>2</v>
      </c>
      <c r="G33" s="36">
        <v>3</v>
      </c>
      <c r="H33" s="36">
        <v>1</v>
      </c>
      <c r="I33" s="36">
        <v>9</v>
      </c>
      <c r="J33" s="36">
        <v>3</v>
      </c>
      <c r="K33" s="36"/>
      <c r="L33" s="36"/>
      <c r="M3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3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4" spans="1:14" x14ac:dyDescent="0.25">
      <c r="A34" t="s">
        <v>88</v>
      </c>
      <c r="B34" t="s">
        <v>89</v>
      </c>
      <c r="C34" t="s">
        <v>18</v>
      </c>
      <c r="D34" s="1" t="s">
        <v>21</v>
      </c>
      <c r="E34" s="59" t="s">
        <v>118</v>
      </c>
      <c r="F34" s="17">
        <v>3</v>
      </c>
      <c r="G34" s="36"/>
      <c r="H34" s="36"/>
      <c r="I34" s="36"/>
      <c r="J34" s="36"/>
      <c r="K34" s="36"/>
      <c r="L34" s="36"/>
      <c r="M3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3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5" spans="1:14" hidden="1" x14ac:dyDescent="0.25">
      <c r="A35" t="s">
        <v>90</v>
      </c>
      <c r="B35" t="s">
        <v>91</v>
      </c>
      <c r="C35" t="s">
        <v>18</v>
      </c>
      <c r="D35" s="1" t="s">
        <v>22</v>
      </c>
      <c r="E35" s="59"/>
      <c r="F35" s="17">
        <v>1</v>
      </c>
      <c r="G35" s="36">
        <v>2</v>
      </c>
      <c r="H35" s="36">
        <v>2</v>
      </c>
      <c r="I35" s="36">
        <v>7</v>
      </c>
      <c r="J35" s="36">
        <v>6</v>
      </c>
      <c r="K35" s="36"/>
      <c r="L35" s="36"/>
      <c r="M3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N3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36" spans="1:14" x14ac:dyDescent="0.25">
      <c r="A36" t="s">
        <v>92</v>
      </c>
      <c r="B36" t="s">
        <v>93</v>
      </c>
      <c r="C36" t="s">
        <v>18</v>
      </c>
      <c r="D36" s="1" t="s">
        <v>23</v>
      </c>
      <c r="E36" s="59" t="s">
        <v>118</v>
      </c>
      <c r="F36" s="17">
        <v>3</v>
      </c>
      <c r="G36" s="36"/>
      <c r="H36" s="36"/>
      <c r="I36" s="36"/>
      <c r="J36" s="36"/>
      <c r="K36" s="36"/>
      <c r="L36" s="36"/>
      <c r="M3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3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7" spans="1:14" hidden="1" x14ac:dyDescent="0.25">
      <c r="A37" t="s">
        <v>94</v>
      </c>
      <c r="B37" t="s">
        <v>95</v>
      </c>
      <c r="C37" t="s">
        <v>19</v>
      </c>
      <c r="D37" s="1" t="s">
        <v>20</v>
      </c>
      <c r="E37" s="59"/>
      <c r="F37" s="17">
        <v>1</v>
      </c>
      <c r="G37" s="36">
        <v>2</v>
      </c>
      <c r="H37" s="36">
        <v>2</v>
      </c>
      <c r="I37" s="36">
        <v>10</v>
      </c>
      <c r="J37" s="36">
        <v>7</v>
      </c>
      <c r="K37" s="36"/>
      <c r="L37" s="36"/>
      <c r="M3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N3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38" spans="1:14" x14ac:dyDescent="0.25">
      <c r="A38" t="s">
        <v>96</v>
      </c>
      <c r="B38" t="s">
        <v>97</v>
      </c>
      <c r="C38" t="s">
        <v>19</v>
      </c>
      <c r="D38" s="1" t="s">
        <v>21</v>
      </c>
      <c r="E38" s="59"/>
      <c r="F38" s="17">
        <v>3</v>
      </c>
      <c r="G38" s="36"/>
      <c r="H38" s="36"/>
      <c r="I38" s="36"/>
      <c r="J38" s="36"/>
      <c r="K38" s="36"/>
      <c r="L38" s="36"/>
      <c r="M3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3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9" spans="1:14" x14ac:dyDescent="0.25">
      <c r="A39" t="s">
        <v>98</v>
      </c>
      <c r="B39" t="s">
        <v>99</v>
      </c>
      <c r="C39" t="s">
        <v>19</v>
      </c>
      <c r="D39" s="1" t="s">
        <v>22</v>
      </c>
      <c r="E39" s="59"/>
      <c r="F39" s="17">
        <v>3</v>
      </c>
      <c r="G39" s="36"/>
      <c r="H39" s="36"/>
      <c r="I39" s="36"/>
      <c r="J39" s="36"/>
      <c r="K39" s="36"/>
      <c r="L39" s="36"/>
      <c r="M3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3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0" spans="1:14" hidden="1" x14ac:dyDescent="0.25">
      <c r="A40" t="s">
        <v>100</v>
      </c>
      <c r="B40" t="s">
        <v>101</v>
      </c>
      <c r="C40" t="s">
        <v>19</v>
      </c>
      <c r="D40" s="1" t="s">
        <v>23</v>
      </c>
      <c r="E40" s="59"/>
      <c r="F40" s="17">
        <v>2</v>
      </c>
      <c r="G40" s="36">
        <v>2</v>
      </c>
      <c r="H40" s="36">
        <v>2</v>
      </c>
      <c r="I40" s="36">
        <v>8</v>
      </c>
      <c r="J40" s="36">
        <v>6</v>
      </c>
      <c r="K40" s="36"/>
      <c r="L40" s="36"/>
      <c r="M4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N4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41" spans="1:14" x14ac:dyDescent="0.25">
      <c r="A41" t="s">
        <v>102</v>
      </c>
      <c r="B41" t="s">
        <v>103</v>
      </c>
      <c r="C41" t="s">
        <v>20</v>
      </c>
      <c r="D41" s="1" t="s">
        <v>21</v>
      </c>
      <c r="E41" s="59" t="s">
        <v>118</v>
      </c>
      <c r="F41" s="17">
        <v>3</v>
      </c>
      <c r="G41" s="36"/>
      <c r="H41" s="36"/>
      <c r="I41" s="36"/>
      <c r="J41" s="36"/>
      <c r="K41" s="36"/>
      <c r="L41" s="36"/>
      <c r="M4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4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2" spans="1:14" hidden="1" x14ac:dyDescent="0.25">
      <c r="A42" t="s">
        <v>104</v>
      </c>
      <c r="B42" t="s">
        <v>105</v>
      </c>
      <c r="C42" t="s">
        <v>20</v>
      </c>
      <c r="D42" s="1" t="s">
        <v>22</v>
      </c>
      <c r="E42" s="59"/>
      <c r="F42" s="17">
        <v>1</v>
      </c>
      <c r="G42" s="36">
        <v>2</v>
      </c>
      <c r="H42" s="36">
        <v>2</v>
      </c>
      <c r="I42" s="36">
        <v>7</v>
      </c>
      <c r="J42" s="36">
        <v>6</v>
      </c>
      <c r="K42" s="36"/>
      <c r="L42" s="36"/>
      <c r="M4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N4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43" spans="1:14" x14ac:dyDescent="0.25">
      <c r="A43" t="s">
        <v>106</v>
      </c>
      <c r="B43" t="s">
        <v>107</v>
      </c>
      <c r="C43" t="s">
        <v>20</v>
      </c>
      <c r="D43" s="1" t="s">
        <v>23</v>
      </c>
      <c r="E43" s="59" t="s">
        <v>118</v>
      </c>
      <c r="F43" s="17">
        <v>3</v>
      </c>
      <c r="G43" s="36"/>
      <c r="H43" s="36"/>
      <c r="I43" s="36"/>
      <c r="J43" s="36"/>
      <c r="K43" s="36"/>
      <c r="L43" s="36"/>
      <c r="M4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4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4" spans="1:14" hidden="1" x14ac:dyDescent="0.25">
      <c r="A44" t="s">
        <v>108</v>
      </c>
      <c r="B44" t="s">
        <v>109</v>
      </c>
      <c r="C44" t="s">
        <v>21</v>
      </c>
      <c r="D44" s="1" t="s">
        <v>22</v>
      </c>
      <c r="E44" s="59"/>
      <c r="F44" s="17">
        <v>2</v>
      </c>
      <c r="G44" s="36">
        <v>2</v>
      </c>
      <c r="H44" s="36">
        <v>2</v>
      </c>
      <c r="I44" s="36">
        <v>6</v>
      </c>
      <c r="J44" s="36">
        <v>9</v>
      </c>
      <c r="K44" s="36"/>
      <c r="L44" s="36"/>
      <c r="M4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N4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45" spans="1:14" hidden="1" x14ac:dyDescent="0.25">
      <c r="A45" t="s">
        <v>110</v>
      </c>
      <c r="B45" t="s">
        <v>111</v>
      </c>
      <c r="C45" t="s">
        <v>21</v>
      </c>
      <c r="D45" s="1" t="s">
        <v>23</v>
      </c>
      <c r="E45" s="59"/>
      <c r="F45" s="17">
        <v>1</v>
      </c>
      <c r="G45" s="36">
        <v>3</v>
      </c>
      <c r="H45" s="36">
        <v>1</v>
      </c>
      <c r="I45" s="36">
        <v>11</v>
      </c>
      <c r="J45" s="36">
        <v>5</v>
      </c>
      <c r="K45" s="36"/>
      <c r="L45" s="36"/>
      <c r="M4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N4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6" spans="1:14" x14ac:dyDescent="0.25">
      <c r="A46" t="s">
        <v>112</v>
      </c>
      <c r="B46" t="s">
        <v>113</v>
      </c>
      <c r="C46" t="s">
        <v>22</v>
      </c>
      <c r="D46" s="1" t="s">
        <v>23</v>
      </c>
      <c r="E46" s="59" t="s">
        <v>118</v>
      </c>
      <c r="F46" s="17">
        <v>3</v>
      </c>
      <c r="G46" s="36"/>
      <c r="H46" s="36"/>
      <c r="I46" s="36"/>
      <c r="J46" s="36"/>
      <c r="K46" s="36"/>
      <c r="L46" s="36"/>
      <c r="M4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N4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</sheetData>
  <protectedRanges>
    <protectedRange sqref="F1:L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D7A3-975A-451E-A706-A85119CFA9DC}">
  <dimension ref="A1:B12"/>
  <sheetViews>
    <sheetView workbookViewId="0">
      <selection activeCell="A2" sqref="A2:B11"/>
    </sheetView>
  </sheetViews>
  <sheetFormatPr defaultRowHeight="15" x14ac:dyDescent="0.25"/>
  <cols>
    <col min="1" max="1" width="24.42578125" bestFit="1" customWidth="1"/>
  </cols>
  <sheetData>
    <row r="1" spans="1:2" x14ac:dyDescent="0.25">
      <c r="A1" t="s">
        <v>0</v>
      </c>
      <c r="B1" t="s">
        <v>9</v>
      </c>
    </row>
    <row r="2" spans="1:2" x14ac:dyDescent="0.25">
      <c r="A2" t="s">
        <v>14</v>
      </c>
      <c r="B2">
        <f>SUMIF('Mérkőzések | eredmények'!C:C,cs_1,'Mérkőzések | eredmények'!M:M)+SUMIF('Mérkőzések | eredmények'!D:D,cs_1,'Mérkőzések | eredmények'!N:N)</f>
        <v>17</v>
      </c>
    </row>
    <row r="3" spans="1:2" x14ac:dyDescent="0.25">
      <c r="A3" t="s">
        <v>15</v>
      </c>
      <c r="B3">
        <f>SUMIF('Mérkőzések | eredmények'!C:C,cs_2,'Mérkőzések | eredmények'!M:M)+SUMIF('Mérkőzések | eredmények'!D:D,cs_2,'Mérkőzések | eredmények'!N:N)</f>
        <v>18</v>
      </c>
    </row>
    <row r="4" spans="1:2" x14ac:dyDescent="0.25">
      <c r="A4" t="s">
        <v>16</v>
      </c>
      <c r="B4">
        <f>SUMIF('Mérkőzések | eredmények'!C:C,cs_3,'Mérkőzések | eredmények'!M:M)+SUMIF('Mérkőzések | eredmények'!D:D,cs_3,'Mérkőzések | eredmények'!N:N)</f>
        <v>14</v>
      </c>
    </row>
    <row r="5" spans="1:2" x14ac:dyDescent="0.25">
      <c r="A5" t="s">
        <v>17</v>
      </c>
      <c r="B5">
        <f>SUMIF('Mérkőzések | eredmények'!C:C,cs_4,'Mérkőzések | eredmények'!M:M)+SUMIF('Mérkőzések | eredmények'!D:D,cs_4,'Mérkőzések | eredmények'!N:N)</f>
        <v>14</v>
      </c>
    </row>
    <row r="6" spans="1:2" x14ac:dyDescent="0.25">
      <c r="A6" t="s">
        <v>18</v>
      </c>
      <c r="B6">
        <f>SUMIF('Mérkőzések | eredmények'!C:C,cs_5,'Mérkőzések | eredmények'!M:M)+SUMIF('Mérkőzések | eredmények'!D:D,cs_5,'Mérkőzések | eredmények'!N:N)</f>
        <v>8</v>
      </c>
    </row>
    <row r="7" spans="1:2" x14ac:dyDescent="0.25">
      <c r="A7" t="s">
        <v>19</v>
      </c>
      <c r="B7">
        <f>SUMIF('Mérkőzések | eredmények'!C:C,cs_6,'Mérkőzések | eredmények'!M:M)+SUMIF('Mérkőzések | eredmények'!D:D,cs_6,'Mérkőzések | eredmények'!N:N)</f>
        <v>6</v>
      </c>
    </row>
    <row r="8" spans="1:2" x14ac:dyDescent="0.25">
      <c r="A8" t="s">
        <v>20</v>
      </c>
      <c r="B8">
        <f>SUMIF('Mérkőzések | eredmények'!C:C,cs_7,'Mérkőzések | eredmények'!M:M)+SUMIF('Mérkőzések | eredmények'!D:D,cs_7,'Mérkőzések | eredmények'!N:N)</f>
        <v>3</v>
      </c>
    </row>
    <row r="9" spans="1:2" x14ac:dyDescent="0.25">
      <c r="A9" t="s">
        <v>21</v>
      </c>
      <c r="B9">
        <f>SUMIF('Mérkőzések | eredmények'!C:C,cs_8,'Mérkőzések | eredmények'!M:M)+SUMIF('Mérkőzések | eredmények'!D:D,cs_8,'Mérkőzések | eredmények'!N:N)</f>
        <v>5</v>
      </c>
    </row>
    <row r="10" spans="1:2" x14ac:dyDescent="0.25">
      <c r="A10" t="s">
        <v>22</v>
      </c>
      <c r="B10">
        <f>SUMIF('Mérkőzések | eredmények'!C:C,cs_9,'Mérkőzések | eredmények'!M:M)+SUMIF('Mérkőzések | eredmények'!D:D,cs_9,'Mérkőzések | eredmények'!N:N)</f>
        <v>4</v>
      </c>
    </row>
    <row r="11" spans="1:2" x14ac:dyDescent="0.25">
      <c r="A11" t="s">
        <v>23</v>
      </c>
      <c r="B11">
        <f>SUMIF('Mérkőzések | eredmények'!C:C,cs_10,'Mérkőzések | eredmények'!M:M)+SUMIF('Mérkőzések | eredmények'!D:D,cs_10,'Mérkőzések | eredmények'!N:N)</f>
        <v>1</v>
      </c>
    </row>
    <row r="12" spans="1:2" x14ac:dyDescent="0.25">
      <c r="B12">
        <f>SUMIF('Mérkőzések | eredmények'!C:C,cs_11,'Mérkőzések | eredmények'!M:M)+SUMIF('Mérkőzések | eredmények'!D:D,cs_11,'Mérkőzések | eredmények'!N:N)</f>
        <v>0</v>
      </c>
    </row>
  </sheetData>
  <pageMargins left="0.7" right="0.7" top="0.75" bottom="0.75" header="0.3" footer="0.3"/>
  <ignoredErrors>
    <ignoredError sqref="B3:B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BE00-3F10-4971-A069-5DC09934D194}">
  <dimension ref="A1:E12"/>
  <sheetViews>
    <sheetView tabSelected="1" workbookViewId="0">
      <selection activeCell="E9" sqref="E9:E10"/>
    </sheetView>
  </sheetViews>
  <sheetFormatPr defaultRowHeight="15" x14ac:dyDescent="0.25"/>
  <cols>
    <col min="1" max="1" width="5.5703125" bestFit="1" customWidth="1"/>
    <col min="2" max="2" width="32.85546875" bestFit="1" customWidth="1"/>
    <col min="3" max="3" width="30.7109375" bestFit="1" customWidth="1"/>
    <col min="4" max="4" width="32.5703125" bestFit="1" customWidth="1"/>
    <col min="5" max="5" width="34.42578125" bestFit="1" customWidth="1"/>
  </cols>
  <sheetData>
    <row r="1" spans="1:5" x14ac:dyDescent="0.25">
      <c r="A1" s="57" t="s">
        <v>115</v>
      </c>
      <c r="B1" s="56"/>
      <c r="C1" s="56"/>
      <c r="D1" s="56"/>
      <c r="E1" s="55"/>
    </row>
    <row r="2" spans="1:5" ht="15.75" thickBot="1" x14ac:dyDescent="0.3">
      <c r="A2" s="54"/>
      <c r="B2" s="53"/>
      <c r="C2" s="53"/>
      <c r="D2" s="53"/>
      <c r="E2" s="52"/>
    </row>
    <row r="3" spans="1:5" x14ac:dyDescent="0.25">
      <c r="A3" s="51">
        <v>0.41666666666666669</v>
      </c>
      <c r="B3" s="48" t="s">
        <v>116</v>
      </c>
      <c r="C3" s="48" t="s">
        <v>132</v>
      </c>
      <c r="D3" s="48" t="s">
        <v>127</v>
      </c>
      <c r="E3" s="48" t="s">
        <v>125</v>
      </c>
    </row>
    <row r="4" spans="1:5" x14ac:dyDescent="0.25">
      <c r="A4" s="50"/>
      <c r="B4" s="46"/>
      <c r="C4" s="46"/>
      <c r="D4" s="46"/>
      <c r="E4" s="46"/>
    </row>
    <row r="5" spans="1:5" x14ac:dyDescent="0.25">
      <c r="A5" s="49">
        <v>0.5</v>
      </c>
      <c r="B5" s="48" t="s">
        <v>126</v>
      </c>
      <c r="C5" s="48" t="s">
        <v>122</v>
      </c>
      <c r="D5" s="48" t="s">
        <v>124</v>
      </c>
      <c r="E5" s="48" t="s">
        <v>128</v>
      </c>
    </row>
    <row r="6" spans="1:5" x14ac:dyDescent="0.25">
      <c r="A6" s="50"/>
      <c r="B6" s="46"/>
      <c r="C6" s="46"/>
      <c r="D6" s="46"/>
      <c r="E6" s="46"/>
    </row>
    <row r="7" spans="1:5" x14ac:dyDescent="0.25">
      <c r="A7" s="49">
        <v>0.58333333333333337</v>
      </c>
      <c r="B7" s="48" t="s">
        <v>120</v>
      </c>
      <c r="C7" s="48" t="s">
        <v>129</v>
      </c>
      <c r="D7" s="48" t="s">
        <v>123</v>
      </c>
      <c r="E7" s="48" t="s">
        <v>131</v>
      </c>
    </row>
    <row r="8" spans="1:5" ht="15.75" thickBot="1" x14ac:dyDescent="0.3">
      <c r="A8" s="47"/>
      <c r="B8" s="46"/>
      <c r="C8" s="46"/>
      <c r="D8" s="46"/>
      <c r="E8" s="46"/>
    </row>
    <row r="9" spans="1:5" x14ac:dyDescent="0.25">
      <c r="A9" s="49">
        <v>0.66666666666666663</v>
      </c>
      <c r="B9" s="48" t="s">
        <v>121</v>
      </c>
      <c r="C9" s="48" t="s">
        <v>119</v>
      </c>
      <c r="D9" s="48" t="s">
        <v>130</v>
      </c>
      <c r="E9" s="48"/>
    </row>
    <row r="10" spans="1:5" ht="15.75" thickBot="1" x14ac:dyDescent="0.3">
      <c r="A10" s="47"/>
      <c r="B10" s="46"/>
      <c r="C10" s="46"/>
      <c r="D10" s="46"/>
      <c r="E10" s="46"/>
    </row>
    <row r="11" spans="1:5" x14ac:dyDescent="0.25">
      <c r="B11" s="48"/>
    </row>
    <row r="12" spans="1:5" x14ac:dyDescent="0.25">
      <c r="B12" s="46"/>
    </row>
  </sheetData>
  <mergeCells count="22">
    <mergeCell ref="E3:E4"/>
    <mergeCell ref="B11:B12"/>
    <mergeCell ref="A7:A8"/>
    <mergeCell ref="B7:B8"/>
    <mergeCell ref="C7:C8"/>
    <mergeCell ref="D7:D8"/>
    <mergeCell ref="E7:E8"/>
    <mergeCell ref="A1:E2"/>
    <mergeCell ref="A3:A4"/>
    <mergeCell ref="B3:B4"/>
    <mergeCell ref="C3:C4"/>
    <mergeCell ref="D3:D4"/>
    <mergeCell ref="A9:A10"/>
    <mergeCell ref="B9:B10"/>
    <mergeCell ref="C9:C10"/>
    <mergeCell ref="D9:D10"/>
    <mergeCell ref="E9:E10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11</vt:i4>
      </vt:variant>
    </vt:vector>
  </HeadingPairs>
  <TitlesOfParts>
    <vt:vector size="15" baseType="lpstr">
      <vt:lpstr>Mátrix</vt:lpstr>
      <vt:lpstr>Mérkőzések | eredmények</vt:lpstr>
      <vt:lpstr>Csapatok</vt:lpstr>
      <vt:lpstr>3. forduló időrend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porsz</cp:lastModifiedBy>
  <dcterms:created xsi:type="dcterms:W3CDTF">2023-02-01T17:42:43Z</dcterms:created>
  <dcterms:modified xsi:type="dcterms:W3CDTF">2023-03-19T21:10:29Z</dcterms:modified>
</cp:coreProperties>
</file>